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showInkAnnotation="0" autoCompressPictures="0"/>
  <mc:AlternateContent xmlns:mc="http://schemas.openxmlformats.org/markup-compatibility/2006">
    <mc:Choice Requires="x15">
      <x15ac:absPath xmlns:x15ac="http://schemas.microsoft.com/office/spreadsheetml/2010/11/ac" url="https://nap2.sharepoint.com/Communications/Shared Documents/Website/Documents/PRP/"/>
    </mc:Choice>
  </mc:AlternateContent>
  <xr:revisionPtr revIDLastSave="8" documentId="8_{5B98D804-D20A-489C-9538-0121B11DB918}" xr6:coauthVersionLast="46" xr6:coauthVersionMax="46" xr10:uidLastSave="{DFDD9056-4578-471C-8E53-344FBB8E871E}"/>
  <bookViews>
    <workbookView xWindow="28680" yWindow="-120" windowWidth="29040" windowHeight="15840" tabRatio="500" activeTab="2" xr2:uid="{00000000-000D-0000-FFFF-FFFF00000000}"/>
  </bookViews>
  <sheets>
    <sheet name="INPUT" sheetId="1" r:id="rId1"/>
    <sheet name="CATEGORIES" sheetId="2" r:id="rId2"/>
    <sheet name="SUMMARY" sheetId="4" r:id="rId3"/>
  </sheets>
  <definedNames>
    <definedName name="_xlnm.Print_Area" localSheetId="2">SUMMARY!$A$3:$F$116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6" i="4" l="1"/>
  <c r="B2" i="1"/>
  <c r="B9" i="4"/>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H40" i="1"/>
  <c r="H39" i="1"/>
  <c r="H38" i="1"/>
  <c r="H37" i="1"/>
  <c r="H36" i="1"/>
  <c r="H35" i="1"/>
  <c r="H34" i="1"/>
  <c r="H33" i="1"/>
  <c r="H32" i="1"/>
  <c r="H31" i="1"/>
  <c r="H30" i="1"/>
  <c r="H29" i="1"/>
  <c r="H28" i="1"/>
  <c r="H27" i="1"/>
  <c r="H26" i="1"/>
  <c r="H25" i="1"/>
  <c r="H24" i="1"/>
  <c r="H23" i="1"/>
  <c r="B35" i="4"/>
  <c r="D32" i="2"/>
  <c r="D30" i="2"/>
  <c r="D28" i="2"/>
  <c r="E35" i="4"/>
  <c r="C59" i="4"/>
  <c r="C58" i="4"/>
  <c r="C57" i="4"/>
  <c r="C56" i="4"/>
  <c r="C55" i="4"/>
  <c r="L39" i="1"/>
  <c r="L38" i="1"/>
  <c r="L37" i="1"/>
  <c r="L36" i="1"/>
  <c r="L35" i="1"/>
  <c r="L34" i="1"/>
  <c r="L33" i="1"/>
  <c r="L32" i="1"/>
  <c r="L31" i="1"/>
  <c r="L30" i="1"/>
  <c r="L29" i="1"/>
  <c r="L28" i="1"/>
  <c r="L27" i="1"/>
  <c r="L26" i="1"/>
  <c r="L25" i="1"/>
  <c r="L24" i="1"/>
  <c r="L22" i="1"/>
  <c r="L23" i="1"/>
  <c r="L21" i="1"/>
  <c r="L20" i="1"/>
  <c r="L19" i="1"/>
  <c r="L18" i="1"/>
  <c r="L17" i="1"/>
  <c r="L16" i="1"/>
  <c r="L15" i="1"/>
  <c r="L14" i="1"/>
  <c r="L13" i="1"/>
  <c r="L12" i="1"/>
  <c r="L11" i="1"/>
  <c r="L10" i="1"/>
  <c r="L9" i="1"/>
  <c r="L8" i="1"/>
  <c r="D15" i="2"/>
  <c r="D23" i="2"/>
  <c r="D16" i="2"/>
  <c r="D17" i="2"/>
  <c r="D18" i="2"/>
  <c r="D19" i="2"/>
  <c r="D24" i="2"/>
  <c r="D31" i="2"/>
  <c r="D9" i="2"/>
  <c r="D8" i="2"/>
  <c r="D7" i="2"/>
  <c r="D25" i="2"/>
  <c r="D26" i="2"/>
  <c r="D27" i="2"/>
  <c r="E77" i="4"/>
  <c r="E76" i="4"/>
  <c r="E75" i="4"/>
  <c r="E74" i="4"/>
  <c r="E66" i="4"/>
  <c r="E65" i="4"/>
  <c r="E59" i="4"/>
  <c r="E58" i="4"/>
  <c r="E57" i="4"/>
  <c r="E56" i="4"/>
  <c r="E55" i="4"/>
  <c r="E49" i="4"/>
  <c r="E48" i="4"/>
  <c r="C77" i="4"/>
  <c r="C76" i="4"/>
  <c r="C75" i="4"/>
  <c r="C74" i="4"/>
  <c r="B77" i="4"/>
  <c r="B76" i="4"/>
  <c r="B75" i="4"/>
  <c r="A77" i="4"/>
  <c r="A76" i="4"/>
  <c r="A75" i="4"/>
  <c r="B74" i="4"/>
  <c r="A74" i="4"/>
  <c r="C22" i="4"/>
  <c r="E22" i="4"/>
  <c r="D22" i="4" s="1"/>
  <c r="D31" i="4" s="1"/>
  <c r="C88" i="4" s="1"/>
  <c r="C23" i="4"/>
  <c r="D23" i="4" s="1"/>
  <c r="E23" i="4"/>
  <c r="C24" i="4"/>
  <c r="D24" i="4" s="1"/>
  <c r="E24" i="4"/>
  <c r="C25" i="4"/>
  <c r="D25" i="4" s="1"/>
  <c r="E25" i="4"/>
  <c r="C26" i="4"/>
  <c r="D26" i="4" s="1"/>
  <c r="E26" i="4"/>
  <c r="C27" i="4"/>
  <c r="E27" i="4"/>
  <c r="D27" i="4" s="1"/>
  <c r="C28" i="4"/>
  <c r="E28" i="4"/>
  <c r="D28" i="4"/>
  <c r="C29" i="4"/>
  <c r="D29" i="4" s="1"/>
  <c r="E29" i="4"/>
  <c r="C35" i="4"/>
  <c r="D35" i="4" s="1"/>
  <c r="C36" i="4"/>
  <c r="E36" i="4"/>
  <c r="D36" i="4" s="1"/>
  <c r="C37" i="4"/>
  <c r="E37" i="4"/>
  <c r="D37" i="4"/>
  <c r="C38" i="4"/>
  <c r="D38" i="4" s="1"/>
  <c r="E38" i="4"/>
  <c r="C39" i="4"/>
  <c r="D39" i="4" s="1"/>
  <c r="E39" i="4"/>
  <c r="C40" i="4"/>
  <c r="E40" i="4"/>
  <c r="D40" i="4" s="1"/>
  <c r="C41" i="4"/>
  <c r="E41" i="4"/>
  <c r="D41" i="4"/>
  <c r="C42" i="4"/>
  <c r="D42" i="4" s="1"/>
  <c r="E42" i="4"/>
  <c r="D55" i="4"/>
  <c r="D56" i="4"/>
  <c r="D57" i="4"/>
  <c r="D58" i="4"/>
  <c r="D61" i="4" s="1"/>
  <c r="C91" i="4" s="1"/>
  <c r="D59" i="4"/>
  <c r="B59" i="4"/>
  <c r="A59" i="4"/>
  <c r="B58" i="4"/>
  <c r="B57" i="4"/>
  <c r="B56" i="4"/>
  <c r="A58" i="4"/>
  <c r="A57" i="4"/>
  <c r="A56" i="4"/>
  <c r="B55" i="4"/>
  <c r="A55" i="4"/>
  <c r="C49" i="4"/>
  <c r="C48" i="4"/>
  <c r="B49" i="4"/>
  <c r="A49" i="4"/>
  <c r="B48" i="4"/>
  <c r="A48" i="4"/>
  <c r="B81" i="4"/>
  <c r="B72" i="4"/>
  <c r="B63" i="4"/>
  <c r="B53" i="4"/>
  <c r="B46" i="4"/>
  <c r="B33" i="4"/>
  <c r="B20" i="4"/>
  <c r="B42" i="4"/>
  <c r="B41" i="4"/>
  <c r="B40" i="4"/>
  <c r="A42" i="4"/>
  <c r="A41" i="4"/>
  <c r="A40" i="4"/>
  <c r="B29" i="4"/>
  <c r="A29" i="4"/>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D22" i="2"/>
  <c r="D20" i="2"/>
  <c r="D21" i="2"/>
  <c r="D14" i="2"/>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J8"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F8" i="1"/>
  <c r="G8" i="1"/>
  <c r="I8" i="1"/>
  <c r="D29" i="2"/>
  <c r="D33" i="2"/>
  <c r="D13" i="2"/>
  <c r="D12" i="2"/>
  <c r="D11" i="2"/>
  <c r="D10" i="2"/>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M8" i="1"/>
  <c r="D48" i="4"/>
  <c r="D51" i="4" s="1"/>
  <c r="C90" i="4" s="1"/>
  <c r="D49" i="4"/>
  <c r="C65" i="4"/>
  <c r="D65" i="4"/>
  <c r="C66" i="4"/>
  <c r="D66" i="4"/>
  <c r="C67" i="4"/>
  <c r="D67" i="4" s="1"/>
  <c r="E67" i="4"/>
  <c r="C68" i="4"/>
  <c r="D68" i="4" s="1"/>
  <c r="E68" i="4"/>
  <c r="D74" i="4"/>
  <c r="D75" i="4"/>
  <c r="D79" i="4" s="1"/>
  <c r="C93" i="4" s="1"/>
  <c r="D76" i="4"/>
  <c r="D77" i="4"/>
  <c r="D85" i="4"/>
  <c r="C94" i="4"/>
  <c r="D11" i="4"/>
  <c r="B98" i="4" s="1"/>
  <c r="A83" i="4"/>
  <c r="A68" i="4"/>
  <c r="A67" i="4"/>
  <c r="A66" i="4"/>
  <c r="A65" i="4"/>
  <c r="A39" i="4"/>
  <c r="A38" i="4"/>
  <c r="A37" i="4"/>
  <c r="A36" i="4"/>
  <c r="A35" i="4"/>
  <c r="A28" i="4"/>
  <c r="A27" i="4"/>
  <c r="A26" i="4"/>
  <c r="A25" i="4"/>
  <c r="A24" i="4"/>
  <c r="A23" i="4"/>
  <c r="A22" i="4"/>
  <c r="B83" i="4"/>
  <c r="B68" i="4"/>
  <c r="B67" i="4"/>
  <c r="B66" i="4"/>
  <c r="B65" i="4"/>
  <c r="B39" i="4"/>
  <c r="B38" i="4"/>
  <c r="B37" i="4"/>
  <c r="B36" i="4"/>
  <c r="B28" i="4"/>
  <c r="B27" i="4"/>
  <c r="B25" i="4"/>
  <c r="B24" i="4"/>
  <c r="B23" i="4"/>
  <c r="B22" i="4"/>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22" i="1"/>
  <c r="H21" i="1"/>
  <c r="H20" i="1"/>
  <c r="H19" i="1"/>
  <c r="H18" i="1"/>
  <c r="H17" i="1"/>
  <c r="H16" i="1"/>
  <c r="H15" i="1"/>
  <c r="H14" i="1"/>
  <c r="H13" i="1"/>
  <c r="H12" i="1"/>
  <c r="H11" i="1"/>
  <c r="H10" i="1"/>
  <c r="H9" i="1"/>
  <c r="H8" i="1"/>
  <c r="D38" i="2"/>
  <c r="D37" i="2"/>
  <c r="D36" i="2"/>
  <c r="D35" i="2"/>
  <c r="D34" i="2"/>
  <c r="D44" i="4" l="1"/>
  <c r="C89" i="4" s="1"/>
  <c r="E99" i="4"/>
  <c r="D70" i="4"/>
  <c r="C92" i="4" s="1"/>
  <c r="C97" i="4" s="1"/>
  <c r="E10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Goldsworthy</author>
  </authors>
  <commentList>
    <comment ref="A1" authorId="0" shapeId="0" xr:uid="{00000000-0006-0000-0000-000001000000}">
      <text>
        <r>
          <rPr>
            <b/>
            <sz val="12"/>
            <color indexed="81"/>
            <rFont val="Calibri"/>
          </rPr>
          <t xml:space="preserve">COPYRIGHT INFORMATION
Created using Microsoft Excel via Office for Mac.
This spreadsheet
copyright 2014 Kim Goldsworthy
The National Association of Parliamentarians retains their copyright of the text of their original form.
</t>
        </r>
      </text>
    </comment>
    <comment ref="H5" authorId="0" shapeId="0" xr:uid="{00000000-0006-0000-0000-000002000000}">
      <text>
        <r>
          <rPr>
            <sz val="11"/>
            <color indexed="81"/>
            <rFont val="Arial"/>
          </rPr>
          <t xml:space="preserve">INSTRUCTIONS
The columns of importance are the CATEGORY ABBR. column and HOURS column (when hours are necessary for that given category).
It is these TWO columns which will be inspected by the spreadsheet formulas and summed up to increment the point totals.
If there is a blank in the column "Category Abbr.", then that entry won't contribute any points toward the total.
ORGANIZATION / EVENT
The "Organization/Event' column is free form, and will hold any input.
But be aware that the column is important in that where there is a duplication of the "same organization &amp; same year", the spreadsheet will compare the ORG/EVENT with its corresponding YEAR. 
So SPELLING CONSISTENCY is vital to catch such duplications.
NOTE: The four columns are sortable, which is useful to display all the organizations together as a group, once there is enough input to justify moving the names around.
DATE
The "Date" cell is important for those categories which depend on the YEAR to limit credits to once-per-year.
Please input the full date (MM/DD/YY or MM-DD-YY), even if the subcategory is limited to years, because the spreadsheet will pull out the YEAR from the MM/DD/YY format, when necessary.
See the comment below for "Same Org / Same Yr".
CATEGORY ABBREVIATION
When inputting the "category abbrev.", DO NOT TYPE BY HAND the text (which can be prone to errors), but rather use the pul-down box and highlight the "category abbrev." from the master list. 
If the user does type-in by hand the "category abbr.", then the VALIDATE box will catch the error, and display the appropriate warning.
VALIDATE
The "Validate" box will confirm the legitimacy of the inputted "category abbrev." If the user TYPES-IN BY HAND the symbol (instead of using the pull-down look-up feature) and misspells the symbol, this box will display a message to that effect.
ALERT
The "Alert" box will say:
  • "needs hours" for all categories which the master list has flagged as using hours (instead of individual instances) to accumulate points. 
  • "1x per yr max" for all categories which the master list has flagged as limiting credits to once per calendar year for service to a given organization.
The parliamentarian must be aware that if the parliamentarian has served an organization MORE THAN ONCE in the SAME CALENDAR YEAR, then the parliamentarian is NOT TO INPUT THAT ENTRY. (But see below for a work-around.)
IMPORTANT SIDE-EFFECT:  Because of this "once a year" limit, the list of events CANNOT BE USED AS A "COMPLETE" HISTORY for the parliamentarian, since it is possible that some jobs must not be input where there is already an entry for the SAME YEAR.
However, there is a work-around to solve this "history" problem. -- The parliamentarian can fill in all columns ("org" &amp; "date" &amp; "hours") EXCEPT for the "Category Abbr." column. The spreadsheet only "cares" about an entry when there is a CATEGORY (i.e., a POINT-VALUE read to be calculated). So a history can be kept which is 100% complete, as long as the "Category Abbr." column is blank for all such same-year services, to avoid the automatic lookup and the erroneous duplication of points.
SHORTHAND CATEGORY DESCRIPTION
This box is just to give visual feedback that the category symbol which the parliamentarian picked (or typed-in) matches what the parliamentarian intended.
SAME ORG / SAME YEAR
This box is a "flag", i.e., a reminder, that a NAME or EVENT appears MORE THAN ONCE (and must be spelled the exact same way for the flag to function) in the column "Organization/Events", so that (a.) same-year limits may be caught and reviewed, or (b.) erroneous double-entries may be flagged and eliminated.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Goldsworthy</author>
  </authors>
  <commentList>
    <comment ref="D3" authorId="0" shapeId="0" xr:uid="{00000000-0006-0000-0100-000001000000}">
      <text>
        <r>
          <rPr>
            <sz val="11"/>
            <color indexed="81"/>
            <rFont val="Arial"/>
          </rPr>
          <t>This is the master table.
Technically, in computer terms, this table is a "flat file" formatted to optimize look-ups by Excel funcations.
This table holds data which is referenced from the INPUT sheet and SUMMARY sheet.
CAUTION: This table ought not be edited, except when the N.A.P. changes the point allocation, or changes the categories or sub-categories.
CAUTION: Because the rest of the formulas depend on the ABBREVIATION column and POINTS column for look-ups and validations, this table must never be used for SORTing, because a sort will move their positions, and their positions are crucial for cross-references and for look-ups.
If a SORT is necesssary, then "repair" the sort as soon as possible by sorting by the column "Subcategory", which alphabetizes by the correct, original sequence.</t>
        </r>
      </text>
    </comment>
    <comment ref="C4" authorId="0" shapeId="0" xr:uid="{00000000-0006-0000-0100-000002000000}">
      <text>
        <r>
          <rPr>
            <sz val="12"/>
            <color indexed="81"/>
            <rFont val="Arial"/>
          </rPr>
          <t xml:space="preserve">DESCRIPTION
Each category is divided into sub-categories, where the POINTS are allocated.
Exception is Cateory VII which is a wild-card entry, and it has no fixed value until the user requests the proper N.A.P. to allocate a point value for a given new activity. - For now the point value is "TBD" (To Be Determined).
ABBREVIATIONS
For the sake of </t>
        </r>
        <r>
          <rPr>
            <b/>
            <sz val="12"/>
            <color indexed="81"/>
            <rFont val="Arial"/>
          </rPr>
          <t>not</t>
        </r>
        <r>
          <rPr>
            <sz val="12"/>
            <color indexed="81"/>
            <rFont val="Arial"/>
          </rPr>
          <t xml:space="preserve"> using the symbols "1a" or "3c" or "5f", I have created "abbreviations", which are mnemonic in nature, to suggest the category and sub-category's topic.
    Cat. I uses prefix "P" as in "parliamentarian".
    Cat. II uses prefix "T" as in "teaching".
    Cat. III uses prefix "Y" as in "youth".
    Cat. IV uses prefix "C" as in "continuing education".
    Cat.V uses prefix "S" as in "serving as an officer".
    Cat. VI uses prefix "A" as in "activities" as well as "article" 
                (since "O" (as in "Other") is a bad symbol due to its similarity to zero).
The rest of the symbols should be self-explanatory, short enough to type, and short enough to fit into a look-up list, yet long enough to suggest a keyword in the subcategory's description.
EDITING
If the N.A.P. ever changes the points to any given subcategory, by changing them ONCE in this master table, the "summary" page will automatically "know" how to multiply the points accordingly, since the summary page links to this master table.
Special case: If you ever need to use Category VII, which is not fixed in its point allocation, then editing this table and editing the summary page will be necessary. You will need to add the points, and add an abbreviation, and propagate the right formula(s), to make the links work correctly.</t>
        </r>
        <r>
          <rPr>
            <sz val="14"/>
            <color indexed="81"/>
            <rFont val="Arial"/>
          </rPr>
          <t xml:space="preserve">
</t>
        </r>
      </text>
    </comment>
  </commentList>
</comments>
</file>

<file path=xl/sharedStrings.xml><?xml version="1.0" encoding="utf-8"?>
<sst xmlns="http://schemas.openxmlformats.org/spreadsheetml/2006/main" count="356" uniqueCount="238">
  <si>
    <t>DATE</t>
  </si>
  <si>
    <t>1a</t>
  </si>
  <si>
    <t>1b</t>
  </si>
  <si>
    <t>1c</t>
  </si>
  <si>
    <t>1e</t>
  </si>
  <si>
    <t>1f</t>
  </si>
  <si>
    <t>1g</t>
  </si>
  <si>
    <t>2a</t>
  </si>
  <si>
    <t>2b</t>
  </si>
  <si>
    <t>2c</t>
  </si>
  <si>
    <t>2d</t>
  </si>
  <si>
    <t>2e</t>
  </si>
  <si>
    <t>3a</t>
  </si>
  <si>
    <t>3b</t>
  </si>
  <si>
    <t>4a</t>
  </si>
  <si>
    <t>5a</t>
  </si>
  <si>
    <t>5b</t>
  </si>
  <si>
    <t>5c</t>
  </si>
  <si>
    <t>5d</t>
  </si>
  <si>
    <t>7a</t>
  </si>
  <si>
    <t>CATEGORY</t>
  </si>
  <si>
    <t>DESCRIPTION</t>
  </si>
  <si>
    <t>I</t>
  </si>
  <si>
    <t>II</t>
  </si>
  <si>
    <t>Teaching Parliamentary Procedure</t>
  </si>
  <si>
    <t>III</t>
  </si>
  <si>
    <t>IV</t>
  </si>
  <si>
    <t>Parliamentary Continuing Education</t>
  </si>
  <si>
    <t>V</t>
  </si>
  <si>
    <t>Participating in a Parliamentary Organization</t>
  </si>
  <si>
    <t>VI</t>
  </si>
  <si>
    <t>Other Parliamentary Activities</t>
  </si>
  <si>
    <t>VII</t>
  </si>
  <si>
    <t>Uncategorized Parliamentary Activities</t>
  </si>
  <si>
    <t>Y-TEAM</t>
  </si>
  <si>
    <t>S-UNIT</t>
  </si>
  <si>
    <t>X-OTHER</t>
  </si>
  <si>
    <t>T-PUBLIC</t>
  </si>
  <si>
    <t>T-REGIS</t>
  </si>
  <si>
    <t>T-SCHOOL</t>
  </si>
  <si>
    <t>P-STATE</t>
  </si>
  <si>
    <t>P-LOCAL</t>
  </si>
  <si>
    <t>P-BYLAWS</t>
  </si>
  <si>
    <t>P-EXPERT</t>
  </si>
  <si>
    <t>P-CHAIR</t>
  </si>
  <si>
    <t>P-OPINE</t>
  </si>
  <si>
    <t>A-STATE</t>
  </si>
  <si>
    <t>A-LOCAL</t>
  </si>
  <si>
    <t>A-TRANS</t>
  </si>
  <si>
    <t>ABBREVIATION</t>
  </si>
  <si>
    <t>HOURS</t>
  </si>
  <si>
    <t>ALERT</t>
  </si>
  <si>
    <t>VALIDATE</t>
  </si>
  <si>
    <t>SUBCATEGORY</t>
  </si>
  <si>
    <t>POINTS</t>
  </si>
  <si>
    <t>TBD</t>
  </si>
  <si>
    <t>inputted</t>
  </si>
  <si>
    <t>calculated</t>
  </si>
  <si>
    <t>start year</t>
  </si>
  <si>
    <r>
      <rPr>
        <b/>
        <sz val="14"/>
        <color theme="1"/>
        <rFont val="Times"/>
      </rPr>
      <t>end year</t>
    </r>
  </si>
  <si>
    <t>POINT VALUE</t>
  </si>
  <si>
    <t>ACTUAL POINTS</t>
  </si>
  <si>
    <t>NO. OF UNITS</t>
  </si>
  <si>
    <t>UNIT</t>
  </si>
  <si>
    <t>per YEAR</t>
  </si>
  <si>
    <t>per INSTANCE</t>
  </si>
  <si>
    <t>TOTAL POINTS CLAIMED</t>
  </si>
  <si>
    <t>per HOUR *</t>
  </si>
  <si>
    <t>per EVENT</t>
  </si>
  <si>
    <t>per ARTICLE</t>
  </si>
  <si>
    <t>Category I, Total points claimed</t>
  </si>
  <si>
    <t>Category II, Total points claimed</t>
  </si>
  <si>
    <t>Category III, Total points claimed</t>
  </si>
  <si>
    <t>Category IV, Total points claimed</t>
  </si>
  <si>
    <t>Category V, Total points claimed</t>
  </si>
  <si>
    <t>Category VI, Total points claimed</t>
  </si>
  <si>
    <t>Category VII, Total points claimed</t>
  </si>
  <si>
    <t>POINTS EARNED DURING THE SIX-YEAR REPORTING PERIOD</t>
  </si>
  <si>
    <t>GRAND TOTAL</t>
  </si>
  <si>
    <t>Minimum number of points required for Category I</t>
  </si>
  <si>
    <t>Met minimum?</t>
  </si>
  <si>
    <t>Minimum number of points required, overall</t>
  </si>
  <si>
    <t>name</t>
  </si>
  <si>
    <t>address line 1</t>
  </si>
  <si>
    <t>address line 2</t>
  </si>
  <si>
    <t>telephone</t>
  </si>
  <si>
    <t>e-mail</t>
  </si>
  <si>
    <t>CERTIFICATION:</t>
  </si>
  <si>
    <t>signature</t>
  </si>
  <si>
    <t>date</t>
  </si>
  <si>
    <t>213 S. Main St., Independence, MO 64050-3808</t>
  </si>
  <si>
    <t>National Association of Parliamentarians ®</t>
  </si>
  <si>
    <t>ORGANIZATION OR EVENT</t>
  </si>
  <si>
    <t>CATEGORY ABBR.</t>
  </si>
  <si>
    <t>MASTER TABLE</t>
  </si>
  <si>
    <t>Parliam. for state org.</t>
  </si>
  <si>
    <t>Parliam. for local org.</t>
  </si>
  <si>
    <t>Parliam. for nat. or internat. org.</t>
  </si>
  <si>
    <t>Attend NAP nat./dist./assoc./unit workshops</t>
  </si>
  <si>
    <t>Article publ., internat./nat. circulation</t>
  </si>
  <si>
    <t>Article publ., state/regional circulation</t>
  </si>
  <si>
    <t>Article publ., local circulation</t>
  </si>
  <si>
    <t>Provide (sign) language translation</t>
  </si>
  <si>
    <t>Other, uncategorized</t>
  </si>
  <si>
    <t>SHORTHAND</t>
  </si>
  <si>
    <t>Draft parliamentary opinion</t>
  </si>
  <si>
    <t>Professional presider</t>
  </si>
  <si>
    <t>Bylaws consultant</t>
  </si>
  <si>
    <t>P-NAT</t>
  </si>
  <si>
    <t>A-NAT</t>
  </si>
  <si>
    <t>1x per yr max</t>
  </si>
  <si>
    <t>Full Description</t>
  </si>
  <si>
    <t>Master table, quick look-up</t>
  </si>
  <si>
    <t>SHORTHAND CATEGORY DESCRIPTION</t>
  </si>
  <si>
    <t>T-MEMBER</t>
  </si>
  <si>
    <t>ALERTS</t>
  </si>
  <si>
    <t>SAME ORG &amp; YR</t>
  </si>
  <si>
    <t>EVENTS TABLE</t>
  </si>
  <si>
    <t>Input your event's NAME and DATE and pick a CATEGORY.</t>
  </si>
  <si>
    <t>Input  HOURS  only if the category demands it. (See ALERT box.)</t>
  </si>
  <si>
    <t>The "Category Abbr." box will trigger all the look-up values.</t>
  </si>
  <si>
    <r>
      <rPr>
        <b/>
        <sz val="14"/>
        <color theme="1"/>
        <rFont val="Times New Roman"/>
      </rPr>
      <t>INSTRUCTIONS</t>
    </r>
    <r>
      <rPr>
        <sz val="14"/>
        <color theme="1"/>
        <rFont val="Times New Roman"/>
      </rPr>
      <t xml:space="preserve"> - see COMMENT</t>
    </r>
  </si>
  <si>
    <t>CAT</t>
  </si>
  <si>
    <t>KEY_ON_YEAR</t>
  </si>
  <si>
    <t>1d</t>
  </si>
  <si>
    <t>Serving as a Parliamentarian</t>
  </si>
  <si>
    <t>Serving as a Parliamentarian, Presider, Bylaws Consultant, Opinion Writer, Expert Witness</t>
  </si>
  <si>
    <t>Participating in Parliamentary Organizations</t>
  </si>
  <si>
    <t>Working With Youth Groups</t>
  </si>
  <si>
    <t>Full Description of Category</t>
  </si>
  <si>
    <t>parliamentarian for national or international organizations</t>
  </si>
  <si>
    <t>parliamentarian for state organizations</t>
  </si>
  <si>
    <t>parliamentarian for local organizations</t>
  </si>
  <si>
    <t>serving as parliamentarian on a one-time basis</t>
  </si>
  <si>
    <t>serving as a bylaws consultant</t>
  </si>
  <si>
    <t>P-ONETIME</t>
  </si>
  <si>
    <t>10</t>
  </si>
  <si>
    <t>serving as an expert witness</t>
  </si>
  <si>
    <t>preparing formal written parliamentary opinion</t>
  </si>
  <si>
    <t>5</t>
  </si>
  <si>
    <t>1h</t>
  </si>
  <si>
    <t>2f</t>
  </si>
  <si>
    <t>2g</t>
  </si>
  <si>
    <t>2h</t>
  </si>
  <si>
    <t>3</t>
  </si>
  <si>
    <t>T-PRC</t>
  </si>
  <si>
    <t>T-MENTOR</t>
  </si>
  <si>
    <t>teaching student(s) studying for Registration Examination</t>
  </si>
  <si>
    <t>teaching student(s) studying for Membership Examination</t>
  </si>
  <si>
    <t>teaching parliamentary procedure at the high school, college, or university level</t>
  </si>
  <si>
    <t>teaching parliamentary workshops for the public</t>
  </si>
  <si>
    <t>T-SPKR</t>
  </si>
  <si>
    <t>teaching parliamentary procedure as a program speaker</t>
  </si>
  <si>
    <t>teaching workshops at NAPTC, Biennial Convention, Leadership Conference, District Conference, Association or Unit meeting</t>
  </si>
  <si>
    <t>Teach workshop at NAP conference</t>
  </si>
  <si>
    <t>Expert Witness</t>
  </si>
  <si>
    <t>One-time parliamentarian</t>
  </si>
  <si>
    <t>attending NAPTC, Biennial Conference, or Leadership Conference</t>
  </si>
  <si>
    <t>attending NAP District, Association, or Unit workshop</t>
  </si>
  <si>
    <t>4c</t>
  </si>
  <si>
    <t>4b</t>
  </si>
  <si>
    <t>4d</t>
  </si>
  <si>
    <t>4e</t>
  </si>
  <si>
    <t>S-NAP</t>
  </si>
  <si>
    <t>S-NAPAFF</t>
  </si>
  <si>
    <t>S-DISTCON</t>
  </si>
  <si>
    <t>S-AGM</t>
  </si>
  <si>
    <t>serving as an elected officer, parliamentarian, or committee chairman of an NAP association</t>
  </si>
  <si>
    <t>serving as an elected officer, parliamentarian, or committee chairman of an NAP unit</t>
  </si>
  <si>
    <t>attending NAP District Conference</t>
  </si>
  <si>
    <t>attending NAP Association Convention or Annual Meeting</t>
  </si>
  <si>
    <t>Y-NONTEAM</t>
  </si>
  <si>
    <t>Y-PARLI</t>
  </si>
  <si>
    <t>Y-JUDGE</t>
  </si>
  <si>
    <t>2</t>
  </si>
  <si>
    <t>4</t>
  </si>
  <si>
    <t>6a_1</t>
  </si>
  <si>
    <t>6a_2</t>
  </si>
  <si>
    <t>6a_3</t>
  </si>
  <si>
    <t>6b</t>
  </si>
  <si>
    <t>other parliamentary professional development activities or education activities approved by the Professional Development Committee</t>
  </si>
  <si>
    <t>providing language translation or sign-language interpretation of oral or written parliamentary information</t>
  </si>
  <si>
    <t>having articles on parliamentary procedure published in publications with international or national circulation</t>
  </si>
  <si>
    <t>having articles on parliamentary procedure published in publications with  or region [two or more states] circulation</t>
  </si>
  <si>
    <t>having articles on parliamentary procedure published in publications with local circulation</t>
  </si>
  <si>
    <t>C-WORK</t>
  </si>
  <si>
    <t>C-CONF</t>
  </si>
  <si>
    <t>6</t>
  </si>
  <si>
    <t>1</t>
  </si>
  <si>
    <t>per DAY</t>
  </si>
  <si>
    <t>T-WORK</t>
  </si>
  <si>
    <t>need hours</t>
  </si>
  <si>
    <t>same mod max 20</t>
  </si>
  <si>
    <t>I understand that this report is subject to audit by the professional development committee and that the committee may disallow activities, which in its judgment are not supported by appropriate documentation. I understand that renewal points must be earned during the current six-year period and that they cannot be applied to a future six-year period.</t>
  </si>
  <si>
    <t>I agree to provide the professional development committee, if requested, a copy of the Reporting Work Sheet on which this report is based and such other documentation or verification as the committee may request.</t>
  </si>
  <si>
    <t>Judge for parliamentary competitions</t>
  </si>
  <si>
    <t>Parliamentarian for youth groups</t>
  </si>
  <si>
    <t>Instruct youth groups (not teams)</t>
  </si>
  <si>
    <t>Instruct youth teams</t>
  </si>
  <si>
    <t>Attend NAP assoc. conf. or AGM</t>
  </si>
  <si>
    <t>Teach mentee for PRC/PQC</t>
  </si>
  <si>
    <t>Teach student for Registration exam</t>
  </si>
  <si>
    <t>Teach student for Membership exam</t>
  </si>
  <si>
    <t>Teach high school, college level</t>
  </si>
  <si>
    <t>Workshops for the public</t>
  </si>
  <si>
    <t>Program speaker</t>
  </si>
  <si>
    <t>Attend workshop, NAP Dist./Assoc./Unit</t>
  </si>
  <si>
    <t>Serve in elected office in NAP</t>
  </si>
  <si>
    <t>Serve NAP association</t>
  </si>
  <si>
    <t>Serve in NAP Unit</t>
  </si>
  <si>
    <t>Attend NAP District Conf.</t>
  </si>
  <si>
    <t>6/day, 12 all</t>
  </si>
  <si>
    <t xml:space="preserve">Six-year reporting period  </t>
  </si>
  <si>
    <t>SHORT HEADER</t>
  </si>
  <si>
    <t>Technical notes -          see COMMENT</t>
  </si>
  <si>
    <t>Teach PRC Module</t>
  </si>
  <si>
    <t>teaching NAP designated mentee(s) studying for PRC or PQC</t>
  </si>
  <si>
    <t>1x per team-year</t>
  </si>
  <si>
    <t>1x per group-year</t>
  </si>
  <si>
    <t>Professional Renewal 150 Points Reporting Form</t>
  </si>
  <si>
    <t>(Dec. 31st)</t>
  </si>
  <si>
    <r>
      <rPr>
        <u/>
        <sz val="12"/>
        <color theme="1"/>
        <rFont val="Times New Roman"/>
      </rPr>
      <t>I attest that I have completed during my current six-year period all of the professional renewal activities for which points are claimed on this form</t>
    </r>
    <r>
      <rPr>
        <sz val="12"/>
        <color theme="1"/>
        <rFont val="Times New Roman"/>
      </rPr>
      <t>, that I have retained the Reporting Worksheet that provides the basis for the points claimed on this form, and that all of the information on this form is true and correct to the best of my knowledge and belief.</t>
    </r>
  </si>
  <si>
    <t>(incl. home, work, fax)</t>
  </si>
  <si>
    <t>INSTRUCTIONS:</t>
  </si>
  <si>
    <t xml:space="preserve">At the bottom of this form, enter your name, address, telephone number(s), and email address. Sign and date the form. Email or mail this form to NAP headquarters, retaining a copy of it and the worksheet and other documentation for your files. </t>
  </si>
  <si>
    <t>serving as an elected officer, parliamentarian, district director, committee chairman, or committee member of NAP</t>
  </si>
  <si>
    <t>teaching PRC module (beyond first time; maximum 20 pts. for same module)</t>
  </si>
  <si>
    <r>
      <t xml:space="preserve">(starting Month/Day is always assumed to be </t>
    </r>
    <r>
      <rPr>
        <b/>
        <sz val="14"/>
        <color theme="1"/>
        <rFont val="Times"/>
      </rPr>
      <t>Jan. 1st</t>
    </r>
    <r>
      <rPr>
        <sz val="14"/>
        <color theme="1"/>
        <rFont val="Times"/>
      </rPr>
      <t>)</t>
    </r>
  </si>
  <si>
    <t>instructor for youth teams in district, regional, state, national, or international parliamentary competitions (per team, per year)</t>
  </si>
  <si>
    <t>per TEAM-YEAR</t>
  </si>
  <si>
    <t>judge for parliamentary competitions</t>
  </si>
  <si>
    <t>Uncategorized parliamentary activities</t>
  </si>
  <si>
    <t>per GROUP-YEAR</t>
  </si>
  <si>
    <r>
      <rPr>
        <sz val="12"/>
        <color theme="1"/>
        <rFont val="Times"/>
      </rPr>
      <t>Complete this form by inputting your parliamentary activities in the log on the "Input" page. Flag each entry with the symbol of the sub-category which best fits, per the Worksheet's description. If necessary, input a digit for "hours" or "days" or whatever unit the category demands, if the activity is not based on "per instance".  This "summary" page will compute the category totals and enter them in the appropriate cells. You do not input the totals, but must allow the spreadsheet to read the "Input" detail and to do the multiplication and addition. To prevent the summary page from "seeing" an entry on the "Input" page, just do not flag the entry with a category.</t>
    </r>
  </si>
  <si>
    <t>instructor in parliamentary procedure for youth groups, other than teams</t>
  </si>
  <si>
    <t>parliamentarian for youth groups (per group, per year)</t>
  </si>
  <si>
    <t>2015 PRC Reporting Form v1</t>
  </si>
  <si>
    <t>serving as a professional presider (refer to RONR (12th ed.) 47:13 for definition) 5 pts. for each time 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</si>
</sst>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38"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rgb="FF3F3F76"/>
      <name val="Calibri"/>
      <family val="2"/>
      <scheme val="minor"/>
    </font>
    <font>
      <sz val="12"/>
      <color rgb="FFFF0000"/>
      <name val="Calibri"/>
      <family val="2"/>
      <scheme val="minor"/>
    </font>
    <font>
      <sz val="14"/>
      <color rgb="FF000000"/>
      <name val="Times New Roman"/>
    </font>
    <font>
      <u/>
      <sz val="12"/>
      <color theme="10"/>
      <name val="Calibri"/>
      <family val="2"/>
      <scheme val="minor"/>
    </font>
    <font>
      <u/>
      <sz val="12"/>
      <color theme="11"/>
      <name val="Calibri"/>
      <family val="2"/>
      <scheme val="minor"/>
    </font>
    <font>
      <sz val="14"/>
      <color theme="1"/>
      <name val="Times New Roman"/>
    </font>
    <font>
      <sz val="14"/>
      <color theme="1"/>
      <name val="Calibri"/>
      <family val="2"/>
      <scheme val="minor"/>
    </font>
    <font>
      <b/>
      <sz val="12"/>
      <color rgb="FFFA7D00"/>
      <name val="Calibri"/>
      <family val="2"/>
      <scheme val="minor"/>
    </font>
    <font>
      <sz val="12"/>
      <color theme="1"/>
      <name val="Times"/>
    </font>
    <font>
      <b/>
      <sz val="14"/>
      <color theme="1"/>
      <name val="Times"/>
    </font>
    <font>
      <sz val="14"/>
      <color theme="1"/>
      <name val="Times"/>
    </font>
    <font>
      <i/>
      <sz val="14"/>
      <color theme="1"/>
      <name val="Times"/>
    </font>
    <font>
      <b/>
      <sz val="12"/>
      <color theme="1"/>
      <name val="Times"/>
    </font>
    <font>
      <i/>
      <sz val="12"/>
      <color theme="1"/>
      <name val="Times"/>
    </font>
    <font>
      <sz val="12"/>
      <color theme="1"/>
      <name val="Times New Roman"/>
    </font>
    <font>
      <sz val="8"/>
      <name val="Calibri"/>
      <family val="2"/>
      <scheme val="minor"/>
    </font>
    <font>
      <sz val="14"/>
      <name val="Times New Roman"/>
    </font>
    <font>
      <sz val="10"/>
      <color rgb="FF000000"/>
      <name val="Arial"/>
    </font>
    <font>
      <sz val="12"/>
      <color indexed="81"/>
      <name val="Arial"/>
    </font>
    <font>
      <sz val="11"/>
      <color theme="1"/>
      <name val="Times"/>
    </font>
    <font>
      <sz val="14"/>
      <color indexed="81"/>
      <name val="Arial"/>
    </font>
    <font>
      <sz val="11"/>
      <color indexed="81"/>
      <name val="Arial"/>
    </font>
    <font>
      <b/>
      <sz val="12"/>
      <color indexed="81"/>
      <name val="Arial"/>
    </font>
    <font>
      <b/>
      <sz val="14"/>
      <color theme="1"/>
      <name val="Times New Roman"/>
    </font>
    <font>
      <b/>
      <sz val="16"/>
      <color theme="1"/>
      <name val="Times"/>
    </font>
    <font>
      <sz val="14"/>
      <color theme="0"/>
      <name val="Calibri"/>
      <family val="2"/>
      <scheme val="minor"/>
    </font>
    <font>
      <b/>
      <sz val="12"/>
      <color rgb="FF3F3F3F"/>
      <name val="Calibri"/>
      <family val="2"/>
      <scheme val="minor"/>
    </font>
    <font>
      <sz val="12"/>
      <name val="Calibri"/>
      <scheme val="minor"/>
    </font>
    <font>
      <sz val="14"/>
      <name val="Calibri"/>
      <scheme val="minor"/>
    </font>
    <font>
      <sz val="14"/>
      <name val="Times"/>
    </font>
    <font>
      <b/>
      <sz val="14"/>
      <color rgb="FF800000"/>
      <name val="Calibri"/>
      <scheme val="minor"/>
    </font>
    <font>
      <b/>
      <sz val="12"/>
      <color indexed="81"/>
      <name val="Calibri"/>
    </font>
    <font>
      <u/>
      <sz val="12"/>
      <color theme="1"/>
      <name val="Times New Roman"/>
    </font>
    <font>
      <sz val="11"/>
      <color theme="1"/>
      <name val="Calibri"/>
      <scheme val="minor"/>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theme="6" tint="0.79998168889431442"/>
        <bgColor indexed="65"/>
      </patternFill>
    </fill>
    <fill>
      <patternFill patternType="solid">
        <fgColor theme="7"/>
        <bgColor theme="7"/>
      </patternFill>
    </fill>
    <fill>
      <patternFill patternType="solid">
        <fgColor theme="6" tint="0.59999389629810485"/>
        <bgColor indexed="65"/>
      </patternFill>
    </fill>
    <fill>
      <patternFill patternType="solid">
        <fgColor theme="4" tint="0.79998168889431442"/>
        <bgColor theme="4" tint="0.79998168889431442"/>
      </patternFill>
    </fill>
    <fill>
      <patternFill patternType="solid">
        <fgColor rgb="FFF2F2F2"/>
        <bgColor rgb="FF000000"/>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rgb="FF7F7F7F"/>
      </left>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0"/>
      </top>
      <bottom/>
      <diagonal/>
    </border>
  </borders>
  <cellStyleXfs count="618">
    <xf numFmtId="0" fontId="0" fillId="0" borderId="0"/>
    <xf numFmtId="0" fontId="4" fillId="2" borderId="1"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1" fillId="3" borderId="1"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3" fillId="4" borderId="11" applyNumberFormat="0" applyFont="0" applyAlignment="0" applyProtection="0"/>
    <xf numFmtId="0" fontId="3" fillId="5" borderId="0" applyNumberFormat="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30" fillId="3" borderId="12" applyNumberFormat="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0" fillId="0" borderId="0">
      <protection locked="0"/>
    </xf>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22">
    <xf numFmtId="0" fontId="0" fillId="0" borderId="0" xfId="0"/>
    <xf numFmtId="0" fontId="9" fillId="0" borderId="0" xfId="0" applyFont="1"/>
    <xf numFmtId="0" fontId="10" fillId="0" borderId="0" xfId="0" applyFont="1"/>
    <xf numFmtId="0" fontId="4" fillId="2" borderId="1" xfId="1"/>
    <xf numFmtId="0" fontId="12" fillId="0" borderId="0" xfId="0" applyFont="1" applyAlignment="1">
      <alignment horizontal="left"/>
    </xf>
    <xf numFmtId="0" fontId="10" fillId="0" borderId="0" xfId="0" applyFont="1" applyAlignment="1">
      <alignment horizontal="center"/>
    </xf>
    <xf numFmtId="0" fontId="0" fillId="0" borderId="0" xfId="0" applyAlignment="1">
      <alignment horizontal="center"/>
    </xf>
    <xf numFmtId="49" fontId="0" fillId="0" borderId="0" xfId="0" applyNumberFormat="1" applyAlignment="1">
      <alignment wrapText="1"/>
    </xf>
    <xf numFmtId="0" fontId="18" fillId="0" borderId="0" xfId="0" applyFont="1"/>
    <xf numFmtId="0" fontId="17" fillId="0" borderId="0" xfId="0" applyFont="1" applyBorder="1" applyAlignment="1">
      <alignment horizontal="center"/>
    </xf>
    <xf numFmtId="0" fontId="0" fillId="0" borderId="0" xfId="0" applyBorder="1"/>
    <xf numFmtId="0" fontId="12" fillId="0" borderId="0" xfId="0" applyFont="1" applyBorder="1" applyAlignment="1">
      <alignment horizontal="center"/>
    </xf>
    <xf numFmtId="14" fontId="10" fillId="0" borderId="0" xfId="0" applyNumberFormat="1" applyFont="1" applyAlignment="1">
      <alignment horizontal="center"/>
    </xf>
    <xf numFmtId="14" fontId="0" fillId="0" borderId="0" xfId="0" applyNumberFormat="1" applyAlignment="1">
      <alignment horizontal="center"/>
    </xf>
    <xf numFmtId="49" fontId="0" fillId="0" borderId="0" xfId="0" applyNumberFormat="1" applyAlignment="1">
      <alignment horizontal="left" wrapText="1"/>
    </xf>
    <xf numFmtId="49" fontId="9" fillId="0" borderId="0" xfId="0" applyNumberFormat="1" applyFont="1" applyAlignment="1">
      <alignment horizontal="left" wrapText="1"/>
    </xf>
    <xf numFmtId="49" fontId="20" fillId="0" borderId="0" xfId="0" applyNumberFormat="1" applyFont="1" applyFill="1" applyAlignment="1">
      <alignment horizontal="left" wrapText="1"/>
    </xf>
    <xf numFmtId="49" fontId="20" fillId="0" borderId="0" xfId="0" applyNumberFormat="1" applyFont="1" applyAlignment="1">
      <alignment horizontal="left" wrapText="1"/>
    </xf>
    <xf numFmtId="49" fontId="6" fillId="0" borderId="0" xfId="0" applyNumberFormat="1" applyFont="1" applyFill="1" applyAlignment="1">
      <alignment wrapText="1"/>
    </xf>
    <xf numFmtId="0" fontId="21" fillId="0" borderId="0" xfId="0" applyFont="1" applyAlignment="1">
      <alignment horizontal="left"/>
    </xf>
    <xf numFmtId="0" fontId="21" fillId="0" borderId="0" xfId="0" applyFont="1"/>
    <xf numFmtId="0" fontId="18" fillId="0" borderId="2" xfId="0" applyFont="1" applyBorder="1"/>
    <xf numFmtId="0" fontId="18" fillId="0" borderId="8" xfId="0" applyFont="1" applyBorder="1"/>
    <xf numFmtId="0" fontId="0" fillId="0" borderId="8" xfId="0" applyBorder="1"/>
    <xf numFmtId="0" fontId="0" fillId="0" borderId="3" xfId="0" applyBorder="1"/>
    <xf numFmtId="0" fontId="18" fillId="0" borderId="4" xfId="0" applyFont="1" applyBorder="1" applyAlignment="1">
      <alignment horizontal="left"/>
    </xf>
    <xf numFmtId="0" fontId="18" fillId="0" borderId="0" xfId="0" applyFont="1" applyBorder="1" applyAlignment="1">
      <alignment horizontal="center"/>
    </xf>
    <xf numFmtId="0" fontId="12" fillId="0" borderId="5" xfId="0" applyFont="1" applyBorder="1" applyAlignment="1">
      <alignment horizontal="center"/>
    </xf>
    <xf numFmtId="0" fontId="12" fillId="0" borderId="4" xfId="0" applyFont="1" applyBorder="1" applyAlignment="1">
      <alignment horizontal="center"/>
    </xf>
    <xf numFmtId="0" fontId="12" fillId="0" borderId="0" xfId="0" applyFont="1" applyBorder="1"/>
    <xf numFmtId="0" fontId="14" fillId="0" borderId="0" xfId="0" applyFont="1" applyBorder="1" applyAlignment="1">
      <alignment horizontal="center"/>
    </xf>
    <xf numFmtId="0" fontId="15" fillId="0" borderId="0" xfId="0" applyFont="1" applyBorder="1" applyAlignment="1">
      <alignment horizontal="center"/>
    </xf>
    <xf numFmtId="0" fontId="14" fillId="0" borderId="0" xfId="0" applyFont="1" applyBorder="1" applyAlignment="1">
      <alignment horizontal="right"/>
    </xf>
    <xf numFmtId="0" fontId="13" fillId="0" borderId="0" xfId="0" applyFont="1" applyBorder="1" applyAlignment="1">
      <alignment horizontal="center"/>
    </xf>
    <xf numFmtId="0" fontId="16" fillId="0" borderId="0" xfId="0" applyFont="1" applyBorder="1"/>
    <xf numFmtId="49" fontId="12" fillId="0" borderId="4" xfId="0" applyNumberFormat="1" applyFont="1" applyBorder="1" applyAlignment="1">
      <alignment horizontal="center" wrapText="1"/>
    </xf>
    <xf numFmtId="49" fontId="12" fillId="0" borderId="0" xfId="0" applyNumberFormat="1" applyFont="1" applyBorder="1" applyAlignment="1">
      <alignment horizontal="center" wrapText="1"/>
    </xf>
    <xf numFmtId="49" fontId="12" fillId="0" borderId="5" xfId="0" applyNumberFormat="1" applyFont="1" applyBorder="1" applyAlignment="1">
      <alignment horizontal="center" wrapText="1"/>
    </xf>
    <xf numFmtId="0" fontId="16" fillId="0" borderId="4" xfId="0" applyFont="1" applyBorder="1" applyAlignment="1">
      <alignment horizontal="center"/>
    </xf>
    <xf numFmtId="0" fontId="12" fillId="0" borderId="0" xfId="0" applyFont="1" applyBorder="1" applyAlignment="1">
      <alignment horizontal="right"/>
    </xf>
    <xf numFmtId="0" fontId="0" fillId="0" borderId="4" xfId="0" applyBorder="1"/>
    <xf numFmtId="0" fontId="0" fillId="0" borderId="5" xfId="0" applyBorder="1"/>
    <xf numFmtId="49" fontId="0" fillId="0" borderId="0" xfId="0" applyNumberFormat="1" applyBorder="1" applyAlignment="1">
      <alignment wrapText="1"/>
    </xf>
    <xf numFmtId="0" fontId="0" fillId="0" borderId="6" xfId="0" applyBorder="1"/>
    <xf numFmtId="0" fontId="0" fillId="0" borderId="9" xfId="0" applyBorder="1"/>
    <xf numFmtId="0" fontId="0" fillId="0" borderId="7" xfId="0" applyBorder="1"/>
    <xf numFmtId="0" fontId="18" fillId="0" borderId="0" xfId="0" applyFont="1" applyBorder="1"/>
    <xf numFmtId="0" fontId="16" fillId="0" borderId="0" xfId="0" applyFont="1" applyBorder="1" applyAlignment="1">
      <alignment horizontal="right" wrapText="1"/>
    </xf>
    <xf numFmtId="0" fontId="17" fillId="0" borderId="0" xfId="0" applyFont="1" applyBorder="1" applyAlignment="1">
      <alignment horizontal="right"/>
    </xf>
    <xf numFmtId="0" fontId="18" fillId="0" borderId="4" xfId="0" applyFont="1" applyBorder="1"/>
    <xf numFmtId="0" fontId="17" fillId="0" borderId="0" xfId="0" applyFont="1" applyBorder="1" applyAlignment="1">
      <alignment horizontal="left"/>
    </xf>
    <xf numFmtId="0" fontId="23" fillId="0" borderId="0" xfId="0" applyFont="1" applyBorder="1" applyAlignment="1">
      <alignment horizontal="center"/>
    </xf>
    <xf numFmtId="0" fontId="23" fillId="0" borderId="5" xfId="0" applyFont="1" applyBorder="1" applyAlignment="1">
      <alignment horizontal="center"/>
    </xf>
    <xf numFmtId="49" fontId="6" fillId="0" borderId="0" xfId="0" applyNumberFormat="1" applyFont="1" applyFill="1" applyAlignment="1"/>
    <xf numFmtId="0" fontId="4" fillId="2" borderId="10" xfId="1" applyBorder="1" applyAlignment="1">
      <alignment horizontal="center"/>
    </xf>
    <xf numFmtId="0" fontId="27" fillId="0" borderId="0" xfId="0" applyFont="1"/>
    <xf numFmtId="49" fontId="12" fillId="0" borderId="0" xfId="0" applyNumberFormat="1" applyFont="1" applyBorder="1" applyAlignment="1">
      <alignment vertical="top" wrapText="1"/>
    </xf>
    <xf numFmtId="0" fontId="12" fillId="0" borderId="0" xfId="0" applyNumberFormat="1" applyFont="1" applyBorder="1" applyAlignment="1">
      <alignment vertical="top" wrapText="1"/>
    </xf>
    <xf numFmtId="49" fontId="28" fillId="0" borderId="0" xfId="0" applyNumberFormat="1" applyFont="1" applyBorder="1" applyAlignment="1">
      <alignment horizontal="left"/>
    </xf>
    <xf numFmtId="0" fontId="4" fillId="2" borderId="1" xfId="1" applyAlignment="1">
      <alignment horizontal="left"/>
    </xf>
    <xf numFmtId="0" fontId="5" fillId="4" borderId="11" xfId="359" applyFont="1" applyAlignment="1">
      <alignment horizontal="center"/>
    </xf>
    <xf numFmtId="0" fontId="0" fillId="4" borderId="11" xfId="359" applyFont="1"/>
    <xf numFmtId="0" fontId="29" fillId="6" borderId="0" xfId="0" applyFont="1" applyFill="1"/>
    <xf numFmtId="49" fontId="10" fillId="0" borderId="0" xfId="0" applyNumberFormat="1" applyFont="1" applyBorder="1"/>
    <xf numFmtId="0" fontId="10" fillId="0" borderId="0" xfId="0" applyNumberFormat="1" applyFont="1" applyBorder="1" applyAlignment="1">
      <alignment horizontal="left"/>
    </xf>
    <xf numFmtId="164" fontId="4" fillId="2" borderId="1" xfId="1" applyNumberFormat="1" applyAlignment="1">
      <alignment horizontal="center"/>
    </xf>
    <xf numFmtId="0" fontId="2" fillId="7" borderId="0" xfId="417"/>
    <xf numFmtId="0" fontId="2" fillId="7" borderId="0" xfId="417" applyAlignment="1">
      <alignment horizontal="center"/>
    </xf>
    <xf numFmtId="0" fontId="30" fillId="3" borderId="12" xfId="416" applyAlignment="1">
      <alignment horizontal="center"/>
    </xf>
    <xf numFmtId="0" fontId="18" fillId="0" borderId="0" xfId="0" applyFont="1" applyFill="1" applyBorder="1" applyAlignment="1">
      <alignment horizontal="left"/>
    </xf>
    <xf numFmtId="49" fontId="18" fillId="0" borderId="0" xfId="0" applyNumberFormat="1" applyFont="1" applyBorder="1" applyAlignment="1">
      <alignment wrapText="1"/>
    </xf>
    <xf numFmtId="0" fontId="9" fillId="7" borderId="0" xfId="417" applyFont="1"/>
    <xf numFmtId="0" fontId="27" fillId="7" borderId="0" xfId="417" applyFont="1"/>
    <xf numFmtId="0" fontId="9" fillId="7" borderId="0" xfId="417" applyFont="1" applyAlignment="1">
      <alignment horizontal="center"/>
    </xf>
    <xf numFmtId="0" fontId="27" fillId="7" borderId="0" xfId="417" applyFont="1" applyAlignment="1">
      <alignment horizontal="center"/>
    </xf>
    <xf numFmtId="14" fontId="9" fillId="7" borderId="0" xfId="417" applyNumberFormat="1" applyFont="1" applyAlignment="1">
      <alignment horizontal="left"/>
    </xf>
    <xf numFmtId="49" fontId="12" fillId="0" borderId="4" xfId="0" applyNumberFormat="1" applyFont="1" applyBorder="1" applyAlignment="1">
      <alignment horizontal="center" vertical="top"/>
    </xf>
    <xf numFmtId="49" fontId="31" fillId="2" borderId="1" xfId="452" applyNumberFormat="1" applyFont="1" applyFill="1" applyBorder="1" applyAlignment="1">
      <alignment horizontal="center" vertical="center"/>
    </xf>
    <xf numFmtId="49" fontId="32" fillId="2" borderId="1" xfId="1" applyNumberFormat="1" applyFont="1" applyAlignment="1">
      <alignment horizontal="center" vertical="center"/>
    </xf>
    <xf numFmtId="49" fontId="12" fillId="0" borderId="4" xfId="0" applyNumberFormat="1" applyFont="1" applyFill="1" applyBorder="1" applyAlignment="1">
      <alignment horizontal="right" vertical="center"/>
    </xf>
    <xf numFmtId="49" fontId="0" fillId="0" borderId="0" xfId="0" applyNumberFormat="1" applyFont="1" applyAlignment="1">
      <alignment horizontal="right" vertical="center"/>
    </xf>
    <xf numFmtId="49" fontId="0" fillId="0" borderId="4" xfId="0" applyNumberFormat="1" applyFont="1" applyBorder="1" applyAlignment="1">
      <alignment horizontal="right" vertical="center"/>
    </xf>
    <xf numFmtId="49" fontId="18" fillId="0" borderId="4" xfId="0" applyNumberFormat="1" applyFont="1" applyBorder="1" applyAlignment="1">
      <alignment horizontal="right" vertical="center"/>
    </xf>
    <xf numFmtId="0" fontId="12" fillId="0" borderId="0" xfId="0" applyFont="1" applyBorder="1" applyAlignment="1">
      <alignment horizontal="center" vertical="center"/>
    </xf>
    <xf numFmtId="49" fontId="9" fillId="0" borderId="0" xfId="0" applyNumberFormat="1" applyFont="1" applyAlignment="1">
      <alignment horizontal="left" vertical="center"/>
    </xf>
    <xf numFmtId="0" fontId="9" fillId="0" borderId="0" xfId="0" applyNumberFormat="1" applyFont="1" applyAlignment="1">
      <alignment horizontal="left" vertical="center"/>
    </xf>
    <xf numFmtId="49" fontId="6" fillId="0" borderId="0" xfId="0" applyNumberFormat="1" applyFont="1" applyFill="1" applyAlignment="1">
      <alignment horizontal="left" vertical="center"/>
    </xf>
    <xf numFmtId="49" fontId="6" fillId="0" borderId="0" xfId="0" applyNumberFormat="1" applyFont="1" applyFill="1" applyAlignment="1">
      <alignment horizontal="center" vertical="center"/>
    </xf>
    <xf numFmtId="49" fontId="9" fillId="0" borderId="0" xfId="0" applyNumberFormat="1" applyFont="1" applyAlignment="1">
      <alignment horizontal="center" vertical="center"/>
    </xf>
    <xf numFmtId="0" fontId="23" fillId="0" borderId="5" xfId="0" applyFont="1" applyBorder="1" applyAlignment="1">
      <alignment vertical="center"/>
    </xf>
    <xf numFmtId="0" fontId="12" fillId="0" borderId="5" xfId="0" applyFont="1" applyBorder="1" applyAlignment="1">
      <alignment vertical="center"/>
    </xf>
    <xf numFmtId="0" fontId="34" fillId="3" borderId="1" xfId="120" applyNumberFormat="1" applyFont="1" applyAlignment="1">
      <alignment horizontal="center" vertical="center"/>
    </xf>
    <xf numFmtId="0" fontId="34" fillId="3" borderId="1" xfId="120" applyFont="1" applyAlignment="1">
      <alignment horizontal="center"/>
    </xf>
    <xf numFmtId="0" fontId="34" fillId="3" borderId="1" xfId="120" applyFont="1" applyAlignment="1">
      <alignment horizontal="center" vertical="center"/>
    </xf>
    <xf numFmtId="2" fontId="34" fillId="3" borderId="1" xfId="120" applyNumberFormat="1" applyFont="1" applyAlignment="1">
      <alignment horizontal="center" vertical="center"/>
    </xf>
    <xf numFmtId="0" fontId="34" fillId="3" borderId="0" xfId="120" applyFont="1" applyBorder="1" applyAlignment="1">
      <alignment horizontal="right"/>
    </xf>
    <xf numFmtId="0" fontId="34" fillId="3" borderId="1" xfId="120" applyFont="1" applyAlignment="1">
      <alignment horizontal="left"/>
    </xf>
    <xf numFmtId="1" fontId="33" fillId="2" borderId="0" xfId="1" applyNumberFormat="1" applyFont="1" applyBorder="1" applyAlignment="1">
      <alignment horizontal="center" vertical="center"/>
    </xf>
    <xf numFmtId="49" fontId="1" fillId="5" borderId="0" xfId="360" applyNumberFormat="1" applyFont="1" applyFill="1"/>
    <xf numFmtId="0" fontId="16" fillId="0" borderId="0" xfId="0" applyNumberFormat="1" applyFont="1" applyBorder="1"/>
    <xf numFmtId="0" fontId="16" fillId="0" borderId="0" xfId="0" applyNumberFormat="1" applyFont="1" applyBorder="1" applyAlignment="1">
      <alignment wrapText="1"/>
    </xf>
    <xf numFmtId="0" fontId="12" fillId="0" borderId="4" xfId="0" applyNumberFormat="1" applyFont="1" applyBorder="1" applyAlignment="1">
      <alignment horizontal="center" vertical="top"/>
    </xf>
    <xf numFmtId="49" fontId="12" fillId="0" borderId="0" xfId="0" applyNumberFormat="1" applyFont="1" applyBorder="1" applyAlignment="1">
      <alignment horizontal="center" vertical="center"/>
    </xf>
    <xf numFmtId="49" fontId="9" fillId="0" borderId="0" xfId="0" applyNumberFormat="1" applyFont="1" applyAlignment="1">
      <alignment wrapText="1"/>
    </xf>
    <xf numFmtId="49" fontId="9" fillId="0" borderId="0" xfId="0" applyNumberFormat="1" applyFont="1" applyBorder="1" applyAlignment="1">
      <alignment wrapText="1"/>
    </xf>
    <xf numFmtId="49" fontId="9" fillId="8" borderId="13" xfId="0" applyNumberFormat="1" applyFont="1" applyFill="1" applyBorder="1" applyAlignment="1">
      <alignment wrapText="1"/>
    </xf>
    <xf numFmtId="49" fontId="1" fillId="5" borderId="0" xfId="360" applyNumberFormat="1" applyFont="1" applyFill="1" applyAlignment="1">
      <alignment horizontal="left"/>
    </xf>
    <xf numFmtId="0" fontId="4" fillId="2" borderId="1" xfId="1" applyAlignment="1">
      <alignment horizontal="center"/>
    </xf>
    <xf numFmtId="49" fontId="0" fillId="0" borderId="0" xfId="0" applyNumberFormat="1" applyAlignment="1">
      <alignment horizontal="center" wrapText="1"/>
    </xf>
    <xf numFmtId="0" fontId="0" fillId="0" borderId="0" xfId="0" applyFont="1"/>
    <xf numFmtId="0" fontId="0" fillId="0" borderId="0" xfId="0" applyFont="1" applyBorder="1"/>
    <xf numFmtId="0" fontId="37" fillId="0" borderId="0" xfId="0" applyFont="1" applyBorder="1"/>
    <xf numFmtId="49" fontId="16" fillId="0" borderId="0" xfId="0" applyNumberFormat="1" applyFont="1" applyBorder="1" applyAlignment="1">
      <alignment wrapText="1"/>
    </xf>
    <xf numFmtId="49" fontId="12" fillId="0" borderId="0" xfId="0" applyNumberFormat="1" applyFont="1" applyBorder="1" applyAlignment="1">
      <alignment wrapText="1"/>
    </xf>
    <xf numFmtId="0" fontId="10" fillId="0" borderId="0" xfId="0" applyFont="1" applyProtection="1">
      <protection locked="0"/>
    </xf>
    <xf numFmtId="0" fontId="30" fillId="3" borderId="12" xfId="416" applyFont="1" applyAlignment="1" applyProtection="1">
      <alignment horizontal="center"/>
      <protection locked="0"/>
    </xf>
    <xf numFmtId="0" fontId="5" fillId="4" borderId="11" xfId="397" applyFont="1" applyFill="1" applyBorder="1" applyAlignment="1" applyProtection="1">
      <alignment horizontal="center"/>
      <protection locked="0"/>
    </xf>
    <xf numFmtId="0" fontId="0" fillId="4" borderId="11" xfId="359" applyFont="1" applyAlignment="1" applyProtection="1">
      <alignment horizontal="center"/>
      <protection locked="0"/>
    </xf>
    <xf numFmtId="0" fontId="0" fillId="0" borderId="0" xfId="0" applyFont="1" applyProtection="1">
      <protection locked="0"/>
    </xf>
    <xf numFmtId="49" fontId="32" fillId="2" borderId="1" xfId="1" applyNumberFormat="1" applyFont="1" applyAlignment="1">
      <alignment horizontal="center" vertical="center" wrapText="1"/>
    </xf>
    <xf numFmtId="0" fontId="30" fillId="3" borderId="12" xfId="416" applyNumberFormat="1" applyAlignment="1">
      <alignment horizontal="center" vertical="center"/>
    </xf>
    <xf numFmtId="0" fontId="30" fillId="9" borderId="12" xfId="0" applyFont="1" applyFill="1" applyBorder="1" applyAlignment="1">
      <alignment horizontal="center" vertical="center"/>
    </xf>
  </cellXfs>
  <cellStyles count="618">
    <cellStyle name="20% - Accent3" xfId="360" builtinId="38"/>
    <cellStyle name="40% - Accent3" xfId="417" builtinId="39"/>
    <cellStyle name="Calculation" xfId="120" builtinId="22"/>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cellStyle name="Input" xfId="1" builtinId="20"/>
    <cellStyle name="Normal" xfId="0" builtinId="0"/>
    <cellStyle name="Note" xfId="359" builtinId="10"/>
    <cellStyle name="Output" xfId="416" builtinId="21"/>
    <cellStyle name="Style 1" xfId="609" xr:uid="{00000000-0005-0000-0000-000068020000}"/>
    <cellStyle name="Warning Text" xfId="397" builtinId="11"/>
  </cellStyles>
  <dxfs count="25">
    <dxf>
      <font>
        <strike val="0"/>
        <outline val="0"/>
        <shadow val="0"/>
        <u val="none"/>
        <vertAlign val="baseline"/>
        <sz val="12"/>
        <color theme="1"/>
      </font>
    </dxf>
    <dxf>
      <font>
        <strike val="0"/>
        <outline val="0"/>
        <shadow val="0"/>
        <u val="none"/>
        <vertAlign val="baseline"/>
        <sz val="12"/>
        <color theme="1"/>
      </font>
    </dxf>
    <dxf>
      <font>
        <b val="0"/>
        <i val="0"/>
        <strike val="0"/>
        <condense val="0"/>
        <extend val="0"/>
        <outline val="0"/>
        <shadow val="0"/>
        <u val="none"/>
        <vertAlign val="baseline"/>
        <sz val="14"/>
        <color theme="1"/>
        <name val="Times New Roman"/>
        <scheme val="none"/>
      </font>
      <numFmt numFmtId="30" formatCode="@"/>
      <alignment horizontal="general" vertical="bottom" textRotation="0" wrapText="1" justifyLastLine="0" shrinkToFit="0"/>
    </dxf>
    <dxf>
      <font>
        <b val="0"/>
        <i val="0"/>
        <strike val="0"/>
        <condense val="0"/>
        <extend val="0"/>
        <outline val="0"/>
        <shadow val="0"/>
        <u val="none"/>
        <vertAlign val="baseline"/>
        <sz val="14"/>
        <color theme="1"/>
        <name val="Times New Roman"/>
        <scheme val="none"/>
      </font>
      <numFmt numFmtId="30" formatCode="@"/>
      <alignment horizontal="general" vertical="bottom" textRotation="0" wrapText="1" justifyLastLine="0" shrinkToFit="0"/>
    </dxf>
    <dxf>
      <font>
        <b val="0"/>
        <i val="0"/>
        <strike val="0"/>
        <condense val="0"/>
        <extend val="0"/>
        <outline val="0"/>
        <shadow val="0"/>
        <u val="none"/>
        <vertAlign val="baseline"/>
        <sz val="14"/>
        <color theme="1"/>
        <name val="Times New Roman"/>
        <scheme val="none"/>
      </font>
    </dxf>
    <dxf>
      <font>
        <b val="0"/>
        <i val="0"/>
        <strike val="0"/>
        <condense val="0"/>
        <extend val="0"/>
        <outline val="0"/>
        <shadow val="0"/>
        <u val="none"/>
        <vertAlign val="baseline"/>
        <sz val="14"/>
        <color rgb="FF000000"/>
        <name val="Times New Roman"/>
        <scheme val="none"/>
      </font>
      <numFmt numFmtId="30" formatCode="@"/>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Times New Roman"/>
        <scheme val="none"/>
      </font>
      <numFmt numFmtId="30" formatCode="@"/>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rgb="FF000000"/>
        <name val="Times New Roman"/>
        <scheme val="none"/>
      </font>
      <numFmt numFmtId="30" formatCode="@"/>
      <fill>
        <patternFill patternType="none">
          <fgColor indexed="64"/>
          <bgColor indexed="65"/>
        </patternFill>
      </fill>
      <alignment horizontal="left" vertical="center" textRotation="0" wrapText="0" indent="0" justifyLastLine="0" shrinkToFit="0"/>
    </dxf>
    <dxf>
      <font>
        <b val="0"/>
        <i val="0"/>
        <strike val="0"/>
        <condense val="0"/>
        <extend val="0"/>
        <outline val="0"/>
        <shadow val="0"/>
        <u val="none"/>
        <vertAlign val="baseline"/>
        <sz val="14"/>
        <color rgb="FF000000"/>
        <name val="Times New Roman"/>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rgb="FF000000"/>
        <name val="Times New Roman"/>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rgb="FF000000"/>
        <name val="Times New Roman"/>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Times New Roman"/>
        <scheme val="none"/>
      </font>
      <numFmt numFmtId="0" formatCode="General"/>
      <alignment horizontal="left" vertical="center" textRotation="0" wrapText="0" indent="0" justifyLastLine="0" shrinkToFit="0"/>
    </dxf>
    <dxf>
      <font>
        <b val="0"/>
        <i val="0"/>
        <strike val="0"/>
        <condense val="0"/>
        <extend val="0"/>
        <outline val="0"/>
        <shadow val="0"/>
        <u val="none"/>
        <vertAlign val="baseline"/>
        <sz val="14"/>
        <color theme="1"/>
        <name val="Times New Roman"/>
        <scheme val="none"/>
      </font>
      <numFmt numFmtId="30" formatCode="@"/>
      <alignment horizontal="left" vertical="center" textRotation="0" wrapText="0" indent="0" justifyLastLine="0" shrinkToFit="0"/>
    </dxf>
    <dxf>
      <font>
        <b val="0"/>
        <i val="0"/>
        <strike val="0"/>
        <condense val="0"/>
        <extend val="0"/>
        <outline val="0"/>
        <shadow val="0"/>
        <u val="none"/>
        <vertAlign val="baseline"/>
        <sz val="14"/>
        <color rgb="FF000000"/>
        <name val="Times New Roman"/>
        <scheme val="none"/>
      </font>
      <numFmt numFmtId="30" formatCode="@"/>
      <fill>
        <patternFill patternType="none">
          <fgColor indexed="64"/>
          <bgColor indexed="65"/>
        </patternFill>
      </fill>
      <alignment horizontal="center" vertical="bottom" textRotation="0" wrapText="0" indent="0" justifyLastLine="0" shrinkToFit="0" readingOrder="0"/>
    </dxf>
    <dxf>
      <font>
        <b val="0"/>
        <i val="0"/>
        <strike val="0"/>
        <outline val="0"/>
        <shadow val="0"/>
        <u val="none"/>
        <vertAlign val="baseline"/>
        <sz val="14"/>
        <name val="Times New Roman"/>
        <scheme val="none"/>
      </font>
      <numFmt numFmtId="30" formatCode="@"/>
      <alignment horizontal="left" vertical="bottom" textRotation="0" wrapText="1" indent="0" justifyLastLine="0" shrinkToFit="0"/>
    </dxf>
    <dxf>
      <font>
        <b val="0"/>
        <i val="0"/>
        <strike val="0"/>
        <condense val="0"/>
        <extend val="0"/>
        <outline val="0"/>
        <shadow val="0"/>
        <u val="none"/>
        <vertAlign val="baseline"/>
        <sz val="12"/>
        <color theme="1"/>
        <name val="Calibri"/>
        <scheme val="minor"/>
      </font>
      <numFmt numFmtId="30" formatCode="@"/>
      <fill>
        <patternFill patternType="solid">
          <fgColor indexed="64"/>
          <bgColor theme="6" tint="0.79998168889431442"/>
        </patternFill>
      </fill>
    </dxf>
    <dxf>
      <font>
        <b val="0"/>
        <i val="0"/>
        <strike val="0"/>
        <condense val="0"/>
        <extend val="0"/>
        <outline val="0"/>
        <shadow val="0"/>
        <u val="none"/>
        <vertAlign val="baseline"/>
        <sz val="12"/>
        <color theme="1"/>
        <name val="Calibri"/>
        <scheme val="minor"/>
      </font>
      <numFmt numFmtId="30" formatCode="@"/>
      <fill>
        <patternFill patternType="solid">
          <fgColor indexed="64"/>
          <bgColor theme="6" tint="0.79998168889431442"/>
        </patternFill>
      </fill>
      <alignment horizontal="left" vertical="bottom" textRotation="0" wrapText="0" indent="0" justifyLastLine="0" shrinkToFit="0" readingOrder="0"/>
    </dxf>
    <dxf>
      <font>
        <b val="0"/>
        <i val="0"/>
        <strike val="0"/>
        <outline val="0"/>
        <shadow val="0"/>
        <u val="none"/>
        <vertAlign val="baseline"/>
        <sz val="12"/>
        <color theme="1"/>
        <name val="Calibri"/>
        <scheme val="minor"/>
      </font>
    </dxf>
    <dxf>
      <font>
        <b val="0"/>
        <i val="0"/>
        <strike val="0"/>
        <condense val="0"/>
        <extend val="0"/>
        <outline val="0"/>
        <shadow val="0"/>
        <u val="none"/>
        <vertAlign val="baseline"/>
        <sz val="14"/>
        <color theme="0"/>
        <name val="Calibri"/>
        <scheme val="minor"/>
      </font>
      <fill>
        <patternFill patternType="solid">
          <fgColor theme="7"/>
          <bgColor theme="7"/>
        </patternFill>
      </fill>
    </dxf>
    <dxf>
      <alignment horizontal="center" vertical="bottom" textRotation="0" wrapText="0" indent="0" justifyLastLine="0" shrinkToFit="0" readingOrder="0"/>
      <border diagonalUp="0" diagonalDown="0">
        <left style="thin">
          <color rgb="FF7F7F7F"/>
        </left>
        <right/>
        <top style="thin">
          <color rgb="FF7F7F7F"/>
        </top>
        <bottom style="thin">
          <color rgb="FF7F7F7F"/>
        </bottom>
        <vertical/>
        <horizontal/>
      </border>
    </dxf>
    <dxf>
      <border outline="0">
        <left style="thin">
          <color rgb="FF7F7F7F"/>
        </left>
        <right style="thin">
          <color rgb="FF7F7F7F"/>
        </right>
      </border>
    </dxf>
    <dxf>
      <numFmt numFmtId="164" formatCode="m/d/yyyy;@"/>
      <alignment horizontal="center" vertical="bottom" textRotation="0" wrapText="0" indent="0" justifyLastLine="0" shrinkToFit="0" readingOrder="0"/>
      <border>
        <left style="thin">
          <color rgb="FF7F7F7F"/>
        </left>
      </border>
    </dxf>
    <dxf>
      <alignment horizontal="left" vertical="bottom" textRotation="0" wrapText="0" indent="0" justifyLastLine="0" shrinkToFit="0"/>
      <border outline="0">
        <right style="thin">
          <color rgb="FF7F7F7F"/>
        </right>
      </border>
    </dxf>
    <dxf>
      <border outline="0">
        <left style="thin">
          <color theme="7"/>
        </left>
      </border>
    </dxf>
    <dxf>
      <font>
        <b val="0"/>
        <i val="0"/>
        <strike val="0"/>
        <u val="none"/>
        <color theme="1"/>
      </font>
      <fill>
        <patternFill patternType="solid">
          <fgColor indexed="64"/>
          <bgColor theme="9" tint="0.5999938962981048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EVENTS" displayName="EVENTS" ref="B7:E107" totalsRowShown="0" tableBorderDxfId="23" headerRowCellStyle="Normal" dataCellStyle="Input">
  <autoFilter ref="B7:E107" xr:uid="{00000000-0009-0000-0100-000009000000}"/>
  <sortState xmlns:xlrd2="http://schemas.microsoft.com/office/spreadsheetml/2017/richdata2" ref="B8:E107">
    <sortCondition ref="D7:D107"/>
  </sortState>
  <tableColumns count="4">
    <tableColumn id="1" xr3:uid="{00000000-0010-0000-0000-000001000000}" name="ORGANIZATION OR EVENT" dataDxfId="22" dataCellStyle="Input"/>
    <tableColumn id="2" xr3:uid="{00000000-0010-0000-0000-000002000000}" name="DATE" dataDxfId="21" dataCellStyle="Input"/>
    <tableColumn id="3" xr3:uid="{00000000-0010-0000-0000-000003000000}" name="CATEGORY ABBR." dataDxfId="20" dataCellStyle="Input"/>
    <tableColumn id="4" xr3:uid="{00000000-0010-0000-0000-000004000000}" name="HOURS" dataDxfId="19" dataCellStyle="Input"/>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L7:M39" totalsRowShown="0" headerRowDxfId="18" dataDxfId="17">
  <autoFilter ref="L7:M39" xr:uid="{00000000-0009-0000-0100-000001000000}"/>
  <tableColumns count="2">
    <tableColumn id="1" xr3:uid="{00000000-0010-0000-0100-000001000000}" name="CAT" dataDxfId="16" dataCellStyle="20% - Accent3">
      <calculatedColumnFormula>CATEGORIES!C7</calculatedColumnFormula>
    </tableColumn>
    <tableColumn id="2" xr3:uid="{00000000-0010-0000-0100-000002000000}" name="Full Description" dataDxfId="15" dataCellStyle="20% - Accent3">
      <calculatedColumnFormula>CATEGORIES!I7</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MASTER" displayName="MASTER" ref="C6:J38" totalsRowShown="0" headerRowDxfId="14" dataDxfId="13">
  <autoFilter ref="C6:J38" xr:uid="{00000000-0009-0000-0100-000002000000}"/>
  <sortState xmlns:xlrd2="http://schemas.microsoft.com/office/spreadsheetml/2017/richdata2" ref="C7:J38">
    <sortCondition ref="G6:G38"/>
  </sortState>
  <tableColumns count="8">
    <tableColumn id="1" xr3:uid="{00000000-0010-0000-0200-000001000000}" name="ABBREVIATION" dataDxfId="12"/>
    <tableColumn id="2" xr3:uid="{00000000-0010-0000-0200-000002000000}" name="ALERT" dataDxfId="11">
      <calculatedColumnFormula>CHAR(32)</calculatedColumnFormula>
    </tableColumn>
    <tableColumn id="3" xr3:uid="{00000000-0010-0000-0200-000003000000}" name="POINTS" dataDxfId="10"/>
    <tableColumn id="4" xr3:uid="{00000000-0010-0000-0200-000004000000}" name="CATEGORY" dataDxfId="9"/>
    <tableColumn id="5" xr3:uid="{00000000-0010-0000-0200-000005000000}" name="SUBCATEGORY" dataDxfId="8"/>
    <tableColumn id="6" xr3:uid="{00000000-0010-0000-0200-000006000000}" name="SHORT HEADER" dataDxfId="7"/>
    <tableColumn id="7" xr3:uid="{00000000-0010-0000-0200-000007000000}" name="DESCRIPTION" dataDxfId="6"/>
    <tableColumn id="8" xr3:uid="{00000000-0010-0000-0200-000008000000}" name="SHORTHAND" dataDxfId="5"/>
  </tableColumns>
  <tableStyleInfo name="TableStyleMedium1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H42:H49" totalsRowShown="0" headerRowDxfId="4" dataDxfId="3">
  <autoFilter ref="H42:H49" xr:uid="{00000000-0009-0000-0100-000005000000}"/>
  <tableColumns count="1">
    <tableColumn id="1" xr3:uid="{00000000-0010-0000-0300-000001000000}" name="Full Description of Category" dataDxfId="2"/>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ALERTS4" displayName="ALERTS4" ref="D42:D48" totalsRowShown="0" dataDxfId="1">
  <autoFilter ref="D42:D48" xr:uid="{00000000-0009-0000-0100-000003000000}"/>
  <tableColumns count="1">
    <tableColumn id="1" xr3:uid="{00000000-0010-0000-0400-000001000000}" name="ALERTS" dataDxfId="0"/>
  </tableColumns>
  <tableStyleInfo name="TableStyleLight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vmlDrawing" Target="../drawings/vmlDrawing1.v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vmlDrawing" Target="../drawings/vmlDrawing2.vml"/><Relationship Id="rId5" Type="http://schemas.openxmlformats.org/officeDocument/2006/relationships/comments" Target="../comments2.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1"/>
  <sheetViews>
    <sheetView showGridLines="0" topLeftCell="H1" workbookViewId="0">
      <selection activeCell="B2" sqref="B2"/>
    </sheetView>
  </sheetViews>
  <sheetFormatPr defaultColWidth="10.875" defaultRowHeight="18.75" x14ac:dyDescent="0.3"/>
  <cols>
    <col min="1" max="1" width="6.625" style="2" customWidth="1"/>
    <col min="2" max="2" width="34.875" style="2" customWidth="1"/>
    <col min="3" max="3" width="10.875" style="12" customWidth="1"/>
    <col min="4" max="4" width="18.5" style="2" customWidth="1"/>
    <col min="5" max="5" width="10.625" style="5" customWidth="1"/>
    <col min="6" max="6" width="11.625" style="5" customWidth="1"/>
    <col min="7" max="7" width="17.375" style="5" customWidth="1"/>
    <col min="8" max="8" width="40.125" style="2" customWidth="1"/>
    <col min="9" max="9" width="15.125" style="114" customWidth="1"/>
    <col min="10" max="10" width="30.875" style="114" hidden="1" customWidth="1"/>
    <col min="11" max="11" width="10.875" style="114" customWidth="1"/>
    <col min="12" max="12" width="14.125" style="2" customWidth="1"/>
    <col min="13" max="13" width="119.875" style="2" customWidth="1"/>
    <col min="14" max="16384" width="10.875" style="2"/>
  </cols>
  <sheetData>
    <row r="1" spans="1:13" x14ac:dyDescent="0.3"/>
    <row r="2" spans="1:13" x14ac:dyDescent="0.3">
      <c r="B2" s="121" t="str">
        <f>IF(ISBLANK(SUMMARY!B103),"",SUMMARY!B103)</f>
        <v/>
      </c>
    </row>
    <row r="3" spans="1:13" x14ac:dyDescent="0.3">
      <c r="B3" s="1"/>
      <c r="C3" s="71" t="s">
        <v>118</v>
      </c>
      <c r="D3" s="71"/>
      <c r="E3" s="71"/>
      <c r="F3" s="71"/>
      <c r="G3" s="66"/>
      <c r="H3"/>
      <c r="L3"/>
      <c r="M3"/>
    </row>
    <row r="4" spans="1:13" x14ac:dyDescent="0.3">
      <c r="B4" s="1"/>
      <c r="C4" s="71" t="s">
        <v>119</v>
      </c>
      <c r="D4" s="71"/>
      <c r="E4" s="71"/>
      <c r="F4" s="71"/>
      <c r="G4" s="66"/>
      <c r="H4" s="1"/>
    </row>
    <row r="5" spans="1:13" x14ac:dyDescent="0.3">
      <c r="B5" s="74" t="s">
        <v>117</v>
      </c>
      <c r="C5" s="75" t="s">
        <v>120</v>
      </c>
      <c r="D5" s="66"/>
      <c r="E5" s="67"/>
      <c r="F5" s="67"/>
      <c r="G5" s="67"/>
      <c r="H5" s="73" t="s">
        <v>121</v>
      </c>
      <c r="L5" s="72" t="s">
        <v>112</v>
      </c>
      <c r="M5" s="66"/>
    </row>
    <row r="7" spans="1:13" x14ac:dyDescent="0.3">
      <c r="B7" t="s">
        <v>92</v>
      </c>
      <c r="C7" t="s">
        <v>0</v>
      </c>
      <c r="D7" t="s">
        <v>93</v>
      </c>
      <c r="E7" t="s">
        <v>50</v>
      </c>
      <c r="F7" s="68" t="s">
        <v>52</v>
      </c>
      <c r="G7" s="68" t="s">
        <v>51</v>
      </c>
      <c r="H7" s="68" t="s">
        <v>113</v>
      </c>
      <c r="I7" s="115" t="s">
        <v>116</v>
      </c>
      <c r="J7" s="115" t="s">
        <v>123</v>
      </c>
      <c r="L7" s="62" t="s">
        <v>122</v>
      </c>
      <c r="M7" s="62" t="s">
        <v>111</v>
      </c>
    </row>
    <row r="8" spans="1:13" x14ac:dyDescent="0.3">
      <c r="A8" s="2">
        <v>1</v>
      </c>
      <c r="B8" s="59"/>
      <c r="C8" s="65"/>
      <c r="D8" s="3"/>
      <c r="E8" s="107"/>
      <c r="F8" s="60" t="str">
        <f>IF(ISTEXT(D8),IF(NOT(ISNA(VLOOKUP(D8,MASTER[ABBREVIATION],1,FALSE))),"OK","?"),"")</f>
        <v/>
      </c>
      <c r="G8" s="60" t="str">
        <f>IF(F8="OK",VLOOKUP(D8,MASTER[],2,FALSE),"")</f>
        <v/>
      </c>
      <c r="H8" s="61" t="str">
        <f>IF(F8="OK",VLOOKUP(D8,MASTER[],8,FALSE),"")</f>
        <v/>
      </c>
      <c r="I8" s="116" t="str">
        <f>IF( LEN(J8)=0,"", IF(AND( COUNTIF($J$8:$J$107,J8)&gt;1,G8=CATEGORIES!$C$45),"same org/yr",""))</f>
        <v/>
      </c>
      <c r="J8" s="117" t="str">
        <f>IF( OR( ISBLANK(B8),ISBLANK(C8),ISBLANK(D8)),"",CONCATENATE(YEAR(C8),B8,D8))</f>
        <v/>
      </c>
      <c r="L8" s="106" t="str">
        <f>CATEGORIES!C7</f>
        <v>P-NAT</v>
      </c>
      <c r="M8" s="98" t="str">
        <f>CATEGORIES!I7</f>
        <v>parliamentarian for national or international organizations</v>
      </c>
    </row>
    <row r="9" spans="1:13" x14ac:dyDescent="0.3">
      <c r="A9" s="2">
        <f>A8+1</f>
        <v>2</v>
      </c>
      <c r="B9" s="59"/>
      <c r="C9" s="65"/>
      <c r="D9" s="3"/>
      <c r="E9" s="107"/>
      <c r="F9" s="60" t="str">
        <f>IF(ISTEXT(D9),IF(NOT(ISNA(VLOOKUP(D9,MASTER[ABBREVIATION],1,FALSE))),"OK","?"),"")</f>
        <v/>
      </c>
      <c r="G9" s="60" t="str">
        <f>IF(F9="OK",VLOOKUP(D9,MASTER[],2,FALSE),"")</f>
        <v/>
      </c>
      <c r="H9" s="61" t="str">
        <f>IF(F9="OK",VLOOKUP(D9,MASTER[],8,FALSE),"")</f>
        <v/>
      </c>
      <c r="I9" s="116" t="str">
        <f>IF( LEN(J9)=0,"", IF(AND( COUNTIF($J$8:$J$107,J9)&gt;1,G9=CATEGORIES!$C$45),"same org/yr",""))</f>
        <v/>
      </c>
      <c r="J9" s="117" t="str">
        <f t="shared" ref="J9:J72" si="0">IF( OR( ISBLANK(B9),ISBLANK(C9),ISBLANK(D9)),"",CONCATENATE(YEAR(C9),B9,D9))</f>
        <v/>
      </c>
      <c r="L9" s="106" t="str">
        <f>CATEGORIES!C8</f>
        <v>P-STATE</v>
      </c>
      <c r="M9" s="98" t="str">
        <f>CATEGORIES!I8</f>
        <v>parliamentarian for state organizations</v>
      </c>
    </row>
    <row r="10" spans="1:13" x14ac:dyDescent="0.3">
      <c r="A10" s="2">
        <f t="shared" ref="A10:A73" si="1">A9+1</f>
        <v>3</v>
      </c>
      <c r="B10" s="59"/>
      <c r="C10" s="65"/>
      <c r="D10" s="3"/>
      <c r="E10" s="107"/>
      <c r="F10" s="60" t="str">
        <f>IF(ISTEXT(D10),IF(NOT(ISNA(VLOOKUP(D10,MASTER[ABBREVIATION],1,FALSE))),"OK","?"),"")</f>
        <v/>
      </c>
      <c r="G10" s="60" t="str">
        <f>IF(F10="OK",VLOOKUP(D10,MASTER[],2,FALSE),"")</f>
        <v/>
      </c>
      <c r="H10" s="61" t="str">
        <f>IF(F10="OK",VLOOKUP(D10,MASTER[],8,FALSE),"")</f>
        <v/>
      </c>
      <c r="I10" s="116" t="str">
        <f>IF( LEN(J10)=0,"", IF(AND( COUNTIF($J$8:$J$107,J10)&gt;1,G10=CATEGORIES!$C$45),"same org/yr",""))</f>
        <v/>
      </c>
      <c r="J10" s="117" t="str">
        <f t="shared" si="0"/>
        <v/>
      </c>
      <c r="L10" s="106" t="str">
        <f>CATEGORIES!C9</f>
        <v>P-LOCAL</v>
      </c>
      <c r="M10" s="98" t="str">
        <f>CATEGORIES!I9</f>
        <v>parliamentarian for local organizations</v>
      </c>
    </row>
    <row r="11" spans="1:13" x14ac:dyDescent="0.3">
      <c r="A11" s="2">
        <f t="shared" si="1"/>
        <v>4</v>
      </c>
      <c r="B11" s="59"/>
      <c r="C11" s="65"/>
      <c r="D11" s="3"/>
      <c r="E11" s="107"/>
      <c r="F11" s="60" t="str">
        <f>IF(ISTEXT(D11),IF(NOT(ISNA(VLOOKUP(D11,MASTER[ABBREVIATION],1,FALSE))),"OK","?"),"")</f>
        <v/>
      </c>
      <c r="G11" s="60" t="str">
        <f>IF(F11="OK",VLOOKUP(D11,MASTER[],2,FALSE),"")</f>
        <v/>
      </c>
      <c r="H11" s="61" t="str">
        <f>IF(F11="OK",VLOOKUP(D11,MASTER[],8,FALSE),"")</f>
        <v/>
      </c>
      <c r="I11" s="116" t="str">
        <f>IF( LEN(J11)=0,"", IF(AND( COUNTIF($J$8:$J$107,J11)&gt;1,G11=CATEGORIES!$C$45),"same org/yr",""))</f>
        <v/>
      </c>
      <c r="J11" s="117" t="str">
        <f t="shared" si="0"/>
        <v/>
      </c>
      <c r="L11" s="106" t="str">
        <f>CATEGORIES!C10</f>
        <v>P-ONETIME</v>
      </c>
      <c r="M11" s="98" t="str">
        <f>CATEGORIES!I10</f>
        <v>serving as parliamentarian on a one-time basis</v>
      </c>
    </row>
    <row r="12" spans="1:13" x14ac:dyDescent="0.3">
      <c r="A12" s="2">
        <f t="shared" si="1"/>
        <v>5</v>
      </c>
      <c r="B12" s="59"/>
      <c r="C12" s="65"/>
      <c r="D12" s="3"/>
      <c r="E12" s="107"/>
      <c r="F12" s="60" t="str">
        <f>IF(ISTEXT(D12),IF(NOT(ISNA(VLOOKUP(D12,MASTER[ABBREVIATION],1,FALSE))),"OK","?"),"")</f>
        <v/>
      </c>
      <c r="G12" s="60" t="str">
        <f>IF(F12="OK",VLOOKUP(D12,MASTER[],2,FALSE),"")</f>
        <v/>
      </c>
      <c r="H12" s="61" t="str">
        <f>IF(F12="OK",VLOOKUP(D12,MASTER[],8,FALSE),"")</f>
        <v/>
      </c>
      <c r="I12" s="116" t="str">
        <f>IF( LEN(J12)=0,"", IF(AND( COUNTIF($J$8:$J$107,J12)&gt;1,G12=CATEGORIES!$C$45),"same org/yr",""))</f>
        <v/>
      </c>
      <c r="J12" s="117" t="str">
        <f t="shared" si="0"/>
        <v/>
      </c>
      <c r="L12" s="106" t="str">
        <f>CATEGORIES!C11</f>
        <v>P-CHAIR</v>
      </c>
      <c r="M12" s="98" t="str">
        <f>CATEGORIES!I11</f>
        <v>serving as a professional presider (refer to RONR (12th ed.) 47:13 for definition) 5 pts. for each time served</v>
      </c>
    </row>
    <row r="13" spans="1:13" x14ac:dyDescent="0.3">
      <c r="A13" s="2">
        <f t="shared" si="1"/>
        <v>6</v>
      </c>
      <c r="B13" s="59"/>
      <c r="C13" s="65"/>
      <c r="D13" s="3"/>
      <c r="E13" s="107"/>
      <c r="F13" s="60" t="str">
        <f>IF(ISTEXT(D13),IF(NOT(ISNA(VLOOKUP(D13,MASTER[ABBREVIATION],1,FALSE))),"OK","?"),"")</f>
        <v/>
      </c>
      <c r="G13" s="60" t="str">
        <f>IF(F13="OK",VLOOKUP(D13,MASTER[],2,FALSE),"")</f>
        <v/>
      </c>
      <c r="H13" s="61" t="str">
        <f>IF(F13="OK",VLOOKUP(D13,MASTER[],8,FALSE),"")</f>
        <v/>
      </c>
      <c r="I13" s="116" t="str">
        <f>IF( LEN(J13)=0,"", IF(AND( COUNTIF($J$8:$J$107,J13)&gt;1,G13=CATEGORIES!$C$45),"same org/yr",""))</f>
        <v/>
      </c>
      <c r="J13" s="117" t="str">
        <f t="shared" si="0"/>
        <v/>
      </c>
      <c r="L13" s="106" t="str">
        <f>CATEGORIES!C12</f>
        <v>P-BYLAWS</v>
      </c>
      <c r="M13" s="98" t="str">
        <f>CATEGORIES!I12</f>
        <v>serving as a bylaws consultant</v>
      </c>
    </row>
    <row r="14" spans="1:13" x14ac:dyDescent="0.3">
      <c r="A14" s="2">
        <f t="shared" si="1"/>
        <v>7</v>
      </c>
      <c r="B14" s="59"/>
      <c r="C14" s="65"/>
      <c r="D14" s="3"/>
      <c r="E14" s="107"/>
      <c r="F14" s="60" t="str">
        <f>IF(ISTEXT(D14),IF(NOT(ISNA(VLOOKUP(D14,MASTER[ABBREVIATION],1,FALSE))),"OK","?"),"")</f>
        <v/>
      </c>
      <c r="G14" s="60" t="str">
        <f>IF(F14="OK",VLOOKUP(D14,MASTER[],2,FALSE),"")</f>
        <v/>
      </c>
      <c r="H14" s="61" t="str">
        <f>IF(F14="OK",VLOOKUP(D14,MASTER[],8,FALSE),"")</f>
        <v/>
      </c>
      <c r="I14" s="116" t="str">
        <f>IF( LEN(J14)=0,"", IF(AND( COUNTIF($J$8:$J$107,J14)&gt;1,G14=CATEGORIES!$C$45),"same org/yr",""))</f>
        <v/>
      </c>
      <c r="J14" s="117" t="str">
        <f t="shared" si="0"/>
        <v/>
      </c>
      <c r="L14" s="106" t="str">
        <f>CATEGORIES!C13</f>
        <v>P-OPINE</v>
      </c>
      <c r="M14" s="98" t="str">
        <f>CATEGORIES!I13</f>
        <v>preparing formal written parliamentary opinion</v>
      </c>
    </row>
    <row r="15" spans="1:13" x14ac:dyDescent="0.3">
      <c r="A15" s="2">
        <f t="shared" si="1"/>
        <v>8</v>
      </c>
      <c r="B15" s="59"/>
      <c r="C15" s="65"/>
      <c r="D15" s="3"/>
      <c r="E15" s="107"/>
      <c r="F15" s="60" t="str">
        <f>IF(ISTEXT(D15),IF(NOT(ISNA(VLOOKUP(D15,MASTER[ABBREVIATION],1,FALSE))),"OK","?"),"")</f>
        <v/>
      </c>
      <c r="G15" s="60" t="str">
        <f>IF(F15="OK",VLOOKUP(D15,MASTER[],2,FALSE),"")</f>
        <v/>
      </c>
      <c r="H15" s="61" t="str">
        <f>IF(F15="OK",VLOOKUP(D15,MASTER[],8,FALSE),"")</f>
        <v/>
      </c>
      <c r="I15" s="116" t="str">
        <f>IF( LEN(J15)=0,"", IF(AND( COUNTIF($J$8:$J$107,J15)&gt;1,G15=CATEGORIES!$C$45),"same org/yr",""))</f>
        <v/>
      </c>
      <c r="J15" s="117" t="str">
        <f t="shared" si="0"/>
        <v/>
      </c>
      <c r="L15" s="106" t="str">
        <f>CATEGORIES!C14</f>
        <v>P-EXPERT</v>
      </c>
      <c r="M15" s="98" t="str">
        <f>CATEGORIES!I14</f>
        <v>serving as an expert witness</v>
      </c>
    </row>
    <row r="16" spans="1:13" x14ac:dyDescent="0.3">
      <c r="A16" s="2">
        <f t="shared" si="1"/>
        <v>9</v>
      </c>
      <c r="B16" s="59"/>
      <c r="C16" s="65"/>
      <c r="D16" s="3"/>
      <c r="E16" s="107"/>
      <c r="F16" s="60" t="str">
        <f>IF(ISTEXT(D16),IF(NOT(ISNA(VLOOKUP(D16,MASTER[ABBREVIATION],1,FALSE))),"OK","?"),"")</f>
        <v/>
      </c>
      <c r="G16" s="60" t="str">
        <f>IF(F16="OK",VLOOKUP(D16,MASTER[],2,FALSE),"")</f>
        <v/>
      </c>
      <c r="H16" s="61" t="str">
        <f>IF(F16="OK",VLOOKUP(D16,MASTER[],8,FALSE),"")</f>
        <v/>
      </c>
      <c r="I16" s="116" t="str">
        <f>IF( LEN(J16)=0,"", IF(AND( COUNTIF($J$8:$J$107,J16)&gt;1,G16=CATEGORIES!$C$45),"same org/yr",""))</f>
        <v/>
      </c>
      <c r="J16" s="117" t="str">
        <f t="shared" si="0"/>
        <v/>
      </c>
      <c r="L16" s="106" t="str">
        <f>CATEGORIES!C15</f>
        <v>T-PRC</v>
      </c>
      <c r="M16" s="98" t="str">
        <f>CATEGORIES!I15</f>
        <v>teaching PRC module (beyond first time; maximum 20 pts. for same module)</v>
      </c>
    </row>
    <row r="17" spans="1:13" x14ac:dyDescent="0.3">
      <c r="A17" s="2">
        <f t="shared" si="1"/>
        <v>10</v>
      </c>
      <c r="B17" s="59"/>
      <c r="C17" s="65"/>
      <c r="D17" s="3"/>
      <c r="E17" s="107"/>
      <c r="F17" s="60" t="str">
        <f>IF(ISTEXT(D17),IF(NOT(ISNA(VLOOKUP(D17,MASTER[ABBREVIATION],1,FALSE))),"OK","?"),"")</f>
        <v/>
      </c>
      <c r="G17" s="60" t="str">
        <f>IF(F17="OK",VLOOKUP(D17,MASTER[],2,FALSE),"")</f>
        <v/>
      </c>
      <c r="H17" s="61" t="str">
        <f>IF(F17="OK",VLOOKUP(D17,MASTER[],8,FALSE),"")</f>
        <v/>
      </c>
      <c r="I17" s="116" t="str">
        <f>IF( LEN(J17)=0,"", IF(AND( COUNTIF($J$8:$J$107,J17)&gt;1,G17=CATEGORIES!$C$45),"same org/yr",""))</f>
        <v/>
      </c>
      <c r="J17" s="117" t="str">
        <f t="shared" si="0"/>
        <v/>
      </c>
      <c r="L17" s="106" t="str">
        <f>CATEGORIES!C16</f>
        <v>T-WORK</v>
      </c>
      <c r="M17" s="98" t="str">
        <f>CATEGORIES!I16</f>
        <v>teaching workshops at NAPTC, Biennial Convention, Leadership Conference, District Conference, Association or Unit meeting</v>
      </c>
    </row>
    <row r="18" spans="1:13" x14ac:dyDescent="0.3">
      <c r="A18" s="2">
        <f t="shared" si="1"/>
        <v>11</v>
      </c>
      <c r="B18" s="59"/>
      <c r="C18" s="65"/>
      <c r="D18" s="3"/>
      <c r="E18" s="107"/>
      <c r="F18" s="60" t="str">
        <f>IF(ISTEXT(D18),IF(NOT(ISNA(VLOOKUP(D18,MASTER[ABBREVIATION],1,FALSE))),"OK","?"),"")</f>
        <v/>
      </c>
      <c r="G18" s="60" t="str">
        <f>IF(F18="OK",VLOOKUP(D18,MASTER[],2,FALSE),"")</f>
        <v/>
      </c>
      <c r="H18" s="61" t="str">
        <f>IF(F18="OK",VLOOKUP(D18,MASTER[],8,FALSE),"")</f>
        <v/>
      </c>
      <c r="I18" s="116" t="str">
        <f>IF( LEN(J18)=0,"", IF(AND( COUNTIF($J$8:$J$107,J18)&gt;1,G18=CATEGORIES!$C$45),"same org/yr",""))</f>
        <v/>
      </c>
      <c r="J18" s="117" t="str">
        <f t="shared" si="0"/>
        <v/>
      </c>
      <c r="L18" s="106" t="str">
        <f>CATEGORIES!C17</f>
        <v>T-MENTOR</v>
      </c>
      <c r="M18" s="98" t="str">
        <f>CATEGORIES!I17</f>
        <v>teaching NAP designated mentee(s) studying for PRC or PQC</v>
      </c>
    </row>
    <row r="19" spans="1:13" x14ac:dyDescent="0.3">
      <c r="A19" s="2">
        <f t="shared" si="1"/>
        <v>12</v>
      </c>
      <c r="B19" s="59"/>
      <c r="C19" s="65"/>
      <c r="D19" s="3"/>
      <c r="E19" s="107"/>
      <c r="F19" s="60" t="str">
        <f>IF(ISTEXT(D19),IF(NOT(ISNA(VLOOKUP(D19,MASTER[ABBREVIATION],1,FALSE))),"OK","?"),"")</f>
        <v/>
      </c>
      <c r="G19" s="60" t="str">
        <f>IF(F19="OK",VLOOKUP(D19,MASTER[],2,FALSE),"")</f>
        <v/>
      </c>
      <c r="H19" s="61" t="str">
        <f>IF(F19="OK",VLOOKUP(D19,MASTER[],8,FALSE),"")</f>
        <v/>
      </c>
      <c r="I19" s="116" t="str">
        <f>IF( LEN(J19)=0,"", IF(AND( COUNTIF($J$8:$J$107,J19)&gt;1,G19=CATEGORIES!$C$45),"same org/yr",""))</f>
        <v/>
      </c>
      <c r="J19" s="117" t="str">
        <f t="shared" si="0"/>
        <v/>
      </c>
      <c r="L19" s="106" t="str">
        <f>CATEGORIES!C18</f>
        <v>T-REGIS</v>
      </c>
      <c r="M19" s="98" t="str">
        <f>CATEGORIES!I18</f>
        <v>teaching student(s) studying for Registration Examination</v>
      </c>
    </row>
    <row r="20" spans="1:13" x14ac:dyDescent="0.3">
      <c r="A20" s="2">
        <f t="shared" si="1"/>
        <v>13</v>
      </c>
      <c r="B20" s="59"/>
      <c r="C20" s="65"/>
      <c r="D20" s="3"/>
      <c r="E20" s="107"/>
      <c r="F20" s="60" t="str">
        <f>IF(ISTEXT(D20),IF(NOT(ISNA(VLOOKUP(D20,MASTER[ABBREVIATION],1,FALSE))),"OK","?"),"")</f>
        <v/>
      </c>
      <c r="G20" s="60" t="str">
        <f>IF(F20="OK",VLOOKUP(D20,MASTER[],2,FALSE),"")</f>
        <v/>
      </c>
      <c r="H20" s="61" t="str">
        <f>IF(F20="OK",VLOOKUP(D20,MASTER[],8,FALSE),"")</f>
        <v/>
      </c>
      <c r="I20" s="116" t="str">
        <f>IF( LEN(J20)=0,"", IF(AND( COUNTIF($J$8:$J$107,J20)&gt;1,G20=CATEGORIES!$C$45),"same org/yr",""))</f>
        <v/>
      </c>
      <c r="J20" s="117" t="str">
        <f t="shared" si="0"/>
        <v/>
      </c>
      <c r="L20" s="106" t="str">
        <f>CATEGORIES!C19</f>
        <v>T-MEMBER</v>
      </c>
      <c r="M20" s="98" t="str">
        <f>CATEGORIES!I19</f>
        <v>teaching student(s) studying for Membership Examination</v>
      </c>
    </row>
    <row r="21" spans="1:13" x14ac:dyDescent="0.3">
      <c r="A21" s="2">
        <f t="shared" si="1"/>
        <v>14</v>
      </c>
      <c r="B21" s="59"/>
      <c r="C21" s="65"/>
      <c r="D21" s="3"/>
      <c r="E21" s="107"/>
      <c r="F21" s="60" t="str">
        <f>IF(ISTEXT(D21),IF(NOT(ISNA(VLOOKUP(D21,MASTER[ABBREVIATION],1,FALSE))),"OK","?"),"")</f>
        <v/>
      </c>
      <c r="G21" s="60" t="str">
        <f>IF(F21="OK",VLOOKUP(D21,MASTER[],2,FALSE),"")</f>
        <v/>
      </c>
      <c r="H21" s="61" t="str">
        <f>IF(F21="OK",VLOOKUP(D21,MASTER[],8,FALSE),"")</f>
        <v/>
      </c>
      <c r="I21" s="116" t="str">
        <f>IF( LEN(J21)=0,"", IF(AND( COUNTIF($J$8:$J$107,J21)&gt;1,G21=CATEGORIES!$C$45),"same org/yr",""))</f>
        <v/>
      </c>
      <c r="J21" s="117" t="str">
        <f t="shared" si="0"/>
        <v/>
      </c>
      <c r="L21" s="106" t="str">
        <f>CATEGORIES!C20</f>
        <v>T-SCHOOL</v>
      </c>
      <c r="M21" s="98" t="str">
        <f>CATEGORIES!I20</f>
        <v>teaching parliamentary procedure at the high school, college, or university level</v>
      </c>
    </row>
    <row r="22" spans="1:13" x14ac:dyDescent="0.3">
      <c r="A22" s="2">
        <f t="shared" si="1"/>
        <v>15</v>
      </c>
      <c r="B22" s="59"/>
      <c r="C22" s="65"/>
      <c r="D22" s="3"/>
      <c r="E22" s="107"/>
      <c r="F22" s="60" t="str">
        <f>IF(ISTEXT(D22),IF(NOT(ISNA(VLOOKUP(D22,MASTER[ABBREVIATION],1,FALSE))),"OK","?"),"")</f>
        <v/>
      </c>
      <c r="G22" s="60" t="str">
        <f>IF(F22="OK",VLOOKUP(D22,MASTER[],2,FALSE),"")</f>
        <v/>
      </c>
      <c r="H22" s="61" t="str">
        <f>IF(F22="OK",VLOOKUP(D22,MASTER[],8,FALSE),"")</f>
        <v/>
      </c>
      <c r="I22" s="116" t="str">
        <f>IF( LEN(J22)=0,"", IF(AND( COUNTIF($J$8:$J$107,J22)&gt;1,G22=CATEGORIES!$C$45),"same org/yr",""))</f>
        <v/>
      </c>
      <c r="J22" s="117" t="str">
        <f t="shared" si="0"/>
        <v/>
      </c>
      <c r="L22" s="106" t="str">
        <f>CATEGORIES!C21</f>
        <v>T-PUBLIC</v>
      </c>
      <c r="M22" s="98" t="str">
        <f>CATEGORIES!I21</f>
        <v>teaching parliamentary workshops for the public</v>
      </c>
    </row>
    <row r="23" spans="1:13" x14ac:dyDescent="0.3">
      <c r="A23" s="2">
        <f t="shared" si="1"/>
        <v>16</v>
      </c>
      <c r="B23" s="59"/>
      <c r="C23" s="65"/>
      <c r="D23" s="3"/>
      <c r="E23" s="107"/>
      <c r="F23" s="60" t="str">
        <f>IF(ISTEXT(D23),IF(NOT(ISNA(VLOOKUP(D23,MASTER[ABBREVIATION],1,FALSE))),"OK","?"),"")</f>
        <v/>
      </c>
      <c r="G23" s="60" t="str">
        <f>IF(F23="OK",VLOOKUP(D23,MASTER[],2,FALSE),"")</f>
        <v/>
      </c>
      <c r="H23" s="61" t="str">
        <f>IF(F23="OK",VLOOKUP(D23,MASTER[],8,FALSE),"")</f>
        <v/>
      </c>
      <c r="I23" s="116" t="str">
        <f>IF( LEN(J23)=0,"", IF(AND( COUNTIF($J$8:$J$107,J23)&gt;1,G23=CATEGORIES!$C$45),"same org/yr",""))</f>
        <v/>
      </c>
      <c r="J23" s="117" t="str">
        <f t="shared" si="0"/>
        <v/>
      </c>
      <c r="L23" s="106" t="str">
        <f>CATEGORIES!C22</f>
        <v>T-SPKR</v>
      </c>
      <c r="M23" s="98" t="str">
        <f>CATEGORIES!I22</f>
        <v>teaching parliamentary procedure as a program speaker</v>
      </c>
    </row>
    <row r="24" spans="1:13" x14ac:dyDescent="0.3">
      <c r="A24" s="2">
        <f t="shared" si="1"/>
        <v>17</v>
      </c>
      <c r="B24" s="59"/>
      <c r="C24" s="65"/>
      <c r="D24" s="3"/>
      <c r="E24" s="107"/>
      <c r="F24" s="60" t="str">
        <f>IF(ISTEXT(D24),IF(NOT(ISNA(VLOOKUP(D24,MASTER[ABBREVIATION],1,FALSE))),"OK","?"),"")</f>
        <v/>
      </c>
      <c r="G24" s="60" t="str">
        <f>IF(F24="OK",VLOOKUP(D24,MASTER[],2,FALSE),"")</f>
        <v/>
      </c>
      <c r="H24" s="61" t="str">
        <f>IF(F24="OK",VLOOKUP(D24,MASTER[],8,FALSE),"")</f>
        <v/>
      </c>
      <c r="I24" s="116" t="str">
        <f>IF( LEN(J24)=0,"", IF(AND( COUNTIF($J$8:$J$107,J24)&gt;1,G24=CATEGORIES!$C$45),"same org/yr",""))</f>
        <v/>
      </c>
      <c r="J24" s="117" t="str">
        <f t="shared" si="0"/>
        <v/>
      </c>
      <c r="L24" s="106" t="str">
        <f>CATEGORIES!C23</f>
        <v>C-CONF</v>
      </c>
      <c r="M24" s="98" t="str">
        <f>CATEGORIES!I23</f>
        <v>attending NAPTC, Biennial Conference, or Leadership Conference</v>
      </c>
    </row>
    <row r="25" spans="1:13" x14ac:dyDescent="0.3">
      <c r="A25" s="2">
        <f t="shared" si="1"/>
        <v>18</v>
      </c>
      <c r="B25" s="59"/>
      <c r="C25" s="65"/>
      <c r="D25" s="3"/>
      <c r="E25" s="107"/>
      <c r="F25" s="60" t="str">
        <f>IF(ISTEXT(D25),IF(NOT(ISNA(VLOOKUP(D25,MASTER[ABBREVIATION],1,FALSE))),"OK","?"),"")</f>
        <v/>
      </c>
      <c r="G25" s="60" t="str">
        <f>IF(F25="OK",VLOOKUP(D25,MASTER[],2,FALSE),"")</f>
        <v/>
      </c>
      <c r="H25" s="61" t="str">
        <f>IF(F25="OK",VLOOKUP(D25,MASTER[],8,FALSE),"")</f>
        <v/>
      </c>
      <c r="I25" s="116" t="str">
        <f>IF( LEN(J25)=0,"", IF(AND( COUNTIF($J$8:$J$107,J25)&gt;1,G25=CATEGORIES!$C$45),"same org/yr",""))</f>
        <v/>
      </c>
      <c r="J25" s="117" t="str">
        <f t="shared" si="0"/>
        <v/>
      </c>
      <c r="L25" s="106" t="str">
        <f>CATEGORIES!C24</f>
        <v>C-WORK</v>
      </c>
      <c r="M25" s="98" t="str">
        <f>CATEGORIES!I24</f>
        <v>attending NAP District, Association, or Unit workshop</v>
      </c>
    </row>
    <row r="26" spans="1:13" x14ac:dyDescent="0.3">
      <c r="A26" s="2">
        <f t="shared" si="1"/>
        <v>19</v>
      </c>
      <c r="B26" s="59"/>
      <c r="C26" s="65"/>
      <c r="D26" s="3"/>
      <c r="E26" s="107"/>
      <c r="F26" s="60" t="str">
        <f>IF(ISTEXT(D26),IF(NOT(ISNA(VLOOKUP(D26,MASTER[ABBREVIATION],1,FALSE))),"OK","?"),"")</f>
        <v/>
      </c>
      <c r="G26" s="60" t="str">
        <f>IF(F26="OK",VLOOKUP(D26,MASTER[],2,FALSE),"")</f>
        <v/>
      </c>
      <c r="H26" s="61" t="str">
        <f>IF(F26="OK",VLOOKUP(D26,MASTER[],8,FALSE),"")</f>
        <v/>
      </c>
      <c r="I26" s="116" t="str">
        <f>IF( LEN(J26)=0,"", IF(AND( COUNTIF($J$8:$J$107,J26)&gt;1,G26=CATEGORIES!$C$45),"same org/yr",""))</f>
        <v/>
      </c>
      <c r="J26" s="117" t="str">
        <f t="shared" si="0"/>
        <v/>
      </c>
      <c r="L26" s="106" t="str">
        <f>CATEGORIES!C25</f>
        <v>S-NAP</v>
      </c>
      <c r="M26" s="98" t="str">
        <f>CATEGORIES!I25</f>
        <v>serving as an elected officer, parliamentarian, district director, committee chairman, or committee member of NAP</v>
      </c>
    </row>
    <row r="27" spans="1:13" x14ac:dyDescent="0.3">
      <c r="A27" s="2">
        <f t="shared" si="1"/>
        <v>20</v>
      </c>
      <c r="B27" s="59"/>
      <c r="C27" s="65"/>
      <c r="D27" s="3"/>
      <c r="E27" s="107"/>
      <c r="F27" s="60" t="str">
        <f>IF(ISTEXT(D27),IF(NOT(ISNA(VLOOKUP(D27,MASTER[ABBREVIATION],1,FALSE))),"OK","?"),"")</f>
        <v/>
      </c>
      <c r="G27" s="60" t="str">
        <f>IF(F27="OK",VLOOKUP(D27,MASTER[],2,FALSE),"")</f>
        <v/>
      </c>
      <c r="H27" s="61" t="str">
        <f>IF(F27="OK",VLOOKUP(D27,MASTER[],8,FALSE),"")</f>
        <v/>
      </c>
      <c r="I27" s="116" t="str">
        <f>IF( LEN(J27)=0,"", IF(AND( COUNTIF($J$8:$J$107,J27)&gt;1,G27=CATEGORIES!$C$45),"same org/yr",""))</f>
        <v/>
      </c>
      <c r="J27" s="117" t="str">
        <f t="shared" si="0"/>
        <v/>
      </c>
      <c r="L27" s="106" t="str">
        <f>CATEGORIES!C26</f>
        <v>S-NAPAFF</v>
      </c>
      <c r="M27" s="98" t="str">
        <f>CATEGORIES!I26</f>
        <v>serving as an elected officer, parliamentarian, or committee chairman of an NAP association</v>
      </c>
    </row>
    <row r="28" spans="1:13" x14ac:dyDescent="0.3">
      <c r="A28" s="2">
        <f t="shared" si="1"/>
        <v>21</v>
      </c>
      <c r="B28" s="59"/>
      <c r="C28" s="65"/>
      <c r="D28" s="3"/>
      <c r="E28" s="107"/>
      <c r="F28" s="60" t="str">
        <f>IF(ISTEXT(D28),IF(NOT(ISNA(VLOOKUP(D28,MASTER[ABBREVIATION],1,FALSE))),"OK","?"),"")</f>
        <v/>
      </c>
      <c r="G28" s="60" t="str">
        <f>IF(F28="OK",VLOOKUP(D28,MASTER[],2,FALSE),"")</f>
        <v/>
      </c>
      <c r="H28" s="61" t="str">
        <f>IF(F28="OK",VLOOKUP(D28,MASTER[],8,FALSE),"")</f>
        <v/>
      </c>
      <c r="I28" s="116" t="str">
        <f>IF( LEN(J28)=0,"", IF(AND( COUNTIF($J$8:$J$107,J28)&gt;1,G28=CATEGORIES!$C$45),"same org/yr",""))</f>
        <v/>
      </c>
      <c r="J28" s="117" t="str">
        <f t="shared" si="0"/>
        <v/>
      </c>
      <c r="L28" s="106" t="str">
        <f>CATEGORIES!C27</f>
        <v>S-UNIT</v>
      </c>
      <c r="M28" s="98" t="str">
        <f>CATEGORIES!I27</f>
        <v>serving as an elected officer, parliamentarian, or committee chairman of an NAP unit</v>
      </c>
    </row>
    <row r="29" spans="1:13" x14ac:dyDescent="0.3">
      <c r="A29" s="2">
        <f t="shared" si="1"/>
        <v>22</v>
      </c>
      <c r="B29" s="59"/>
      <c r="C29" s="65"/>
      <c r="D29" s="3"/>
      <c r="E29" s="107"/>
      <c r="F29" s="60" t="str">
        <f>IF(ISTEXT(D29),IF(NOT(ISNA(VLOOKUP(D29,MASTER[ABBREVIATION],1,FALSE))),"OK","?"),"")</f>
        <v/>
      </c>
      <c r="G29" s="60" t="str">
        <f>IF(F29="OK",VLOOKUP(D29,MASTER[],2,FALSE),"")</f>
        <v/>
      </c>
      <c r="H29" s="61" t="str">
        <f>IF(F29="OK",VLOOKUP(D29,MASTER[],8,FALSE),"")</f>
        <v/>
      </c>
      <c r="I29" s="116" t="str">
        <f>IF( LEN(J29)=0,"", IF(AND( COUNTIF($J$8:$J$107,J29)&gt;1,G29=CATEGORIES!$C$45),"same org/yr",""))</f>
        <v/>
      </c>
      <c r="J29" s="117" t="str">
        <f t="shared" si="0"/>
        <v/>
      </c>
      <c r="L29" s="106" t="str">
        <f>CATEGORIES!C28</f>
        <v>S-DISTCON</v>
      </c>
      <c r="M29" s="98" t="str">
        <f>CATEGORIES!I28</f>
        <v>attending NAP District Conference</v>
      </c>
    </row>
    <row r="30" spans="1:13" x14ac:dyDescent="0.3">
      <c r="A30" s="2">
        <f t="shared" si="1"/>
        <v>23</v>
      </c>
      <c r="B30" s="59"/>
      <c r="C30" s="65"/>
      <c r="D30" s="3"/>
      <c r="E30" s="107"/>
      <c r="F30" s="60" t="str">
        <f>IF(ISTEXT(D30),IF(NOT(ISNA(VLOOKUP(D30,MASTER[ABBREVIATION],1,FALSE))),"OK","?"),"")</f>
        <v/>
      </c>
      <c r="G30" s="60" t="str">
        <f>IF(F30="OK",VLOOKUP(D30,MASTER[],2,FALSE),"")</f>
        <v/>
      </c>
      <c r="H30" s="61" t="str">
        <f>IF(F30="OK",VLOOKUP(D30,MASTER[],8,FALSE),"")</f>
        <v/>
      </c>
      <c r="I30" s="116" t="str">
        <f>IF( LEN(J30)=0,"", IF(AND( COUNTIF($J$8:$J$107,J30)&gt;1,G30=CATEGORIES!$C$45),"same org/yr",""))</f>
        <v/>
      </c>
      <c r="J30" s="117" t="str">
        <f t="shared" si="0"/>
        <v/>
      </c>
      <c r="L30" s="106" t="str">
        <f>CATEGORIES!C29</f>
        <v>S-AGM</v>
      </c>
      <c r="M30" s="98" t="str">
        <f>CATEGORIES!I29</f>
        <v>attending NAP Association Convention or Annual Meeting</v>
      </c>
    </row>
    <row r="31" spans="1:13" x14ac:dyDescent="0.3">
      <c r="A31" s="2">
        <f t="shared" si="1"/>
        <v>24</v>
      </c>
      <c r="B31" s="59"/>
      <c r="C31" s="65"/>
      <c r="D31" s="3"/>
      <c r="E31" s="107"/>
      <c r="F31" s="60" t="str">
        <f>IF(ISTEXT(D31),IF(NOT(ISNA(VLOOKUP(D31,MASTER[ABBREVIATION],1,FALSE))),"OK","?"),"")</f>
        <v/>
      </c>
      <c r="G31" s="60" t="str">
        <f>IF(F31="OK",VLOOKUP(D31,MASTER[],2,FALSE),"")</f>
        <v/>
      </c>
      <c r="H31" s="61" t="str">
        <f>IF(F31="OK",VLOOKUP(D31,MASTER[],8,FALSE),"")</f>
        <v/>
      </c>
      <c r="I31" s="116" t="str">
        <f>IF( LEN(J31)=0,"", IF(AND( COUNTIF($J$8:$J$107,J31)&gt;1,G31=CATEGORIES!$C$45),"same org/yr",""))</f>
        <v/>
      </c>
      <c r="J31" s="117" t="str">
        <f t="shared" si="0"/>
        <v/>
      </c>
      <c r="L31" s="106" t="str">
        <f>CATEGORIES!C30</f>
        <v>Y-TEAM</v>
      </c>
      <c r="M31" s="98" t="str">
        <f>CATEGORIES!I30</f>
        <v>instructor for youth teams in district, regional, state, national, or international parliamentary competitions (per team, per year)</v>
      </c>
    </row>
    <row r="32" spans="1:13" x14ac:dyDescent="0.3">
      <c r="A32" s="2">
        <f t="shared" si="1"/>
        <v>25</v>
      </c>
      <c r="B32" s="59"/>
      <c r="C32" s="65"/>
      <c r="D32" s="3"/>
      <c r="E32" s="107"/>
      <c r="F32" s="60" t="str">
        <f>IF(ISTEXT(D32),IF(NOT(ISNA(VLOOKUP(D32,MASTER[ABBREVIATION],1,FALSE))),"OK","?"),"")</f>
        <v/>
      </c>
      <c r="G32" s="60" t="str">
        <f>IF(F32="OK",VLOOKUP(D32,MASTER[],2,FALSE),"")</f>
        <v/>
      </c>
      <c r="H32" s="61" t="str">
        <f>IF(F32="OK",VLOOKUP(D32,MASTER[],8,FALSE),"")</f>
        <v/>
      </c>
      <c r="I32" s="116" t="str">
        <f>IF( LEN(J32)=0,"", IF(AND( COUNTIF($J$8:$J$107,J32)&gt;1,G32=CATEGORIES!$C$45),"same org/yr",""))</f>
        <v/>
      </c>
      <c r="J32" s="117" t="str">
        <f t="shared" si="0"/>
        <v/>
      </c>
      <c r="L32" s="106" t="str">
        <f>CATEGORIES!C31</f>
        <v>Y-NONTEAM</v>
      </c>
      <c r="M32" s="98" t="str">
        <f>CATEGORIES!I31</f>
        <v>instructor in parliamentary procedure for youth groups, other than teams</v>
      </c>
    </row>
    <row r="33" spans="1:15" x14ac:dyDescent="0.3">
      <c r="A33" s="2">
        <f t="shared" si="1"/>
        <v>26</v>
      </c>
      <c r="B33" s="59"/>
      <c r="C33" s="65"/>
      <c r="D33" s="3"/>
      <c r="E33" s="107"/>
      <c r="F33" s="60" t="str">
        <f>IF(ISTEXT(D33),IF(NOT(ISNA(VLOOKUP(D33,MASTER[ABBREVIATION],1,FALSE))),"OK","?"),"")</f>
        <v/>
      </c>
      <c r="G33" s="60" t="str">
        <f>IF(F33="OK",VLOOKUP(D33,MASTER[],2,FALSE),"")</f>
        <v/>
      </c>
      <c r="H33" s="61" t="str">
        <f>IF(F33="OK",VLOOKUP(D33,MASTER[],8,FALSE),"")</f>
        <v/>
      </c>
      <c r="I33" s="116" t="str">
        <f>IF( LEN(J33)=0,"", IF(AND( COUNTIF($J$8:$J$107,J33)&gt;1,G33=CATEGORIES!$C$45),"same org/yr",""))</f>
        <v/>
      </c>
      <c r="J33" s="117" t="str">
        <f t="shared" si="0"/>
        <v/>
      </c>
      <c r="L33" s="106" t="str">
        <f>CATEGORIES!C32</f>
        <v>Y-PARLI</v>
      </c>
      <c r="M33" s="98" t="str">
        <f>CATEGORIES!I32</f>
        <v>parliamentarian for youth groups (per group, per year)</v>
      </c>
    </row>
    <row r="34" spans="1:15" x14ac:dyDescent="0.3">
      <c r="A34" s="2">
        <f t="shared" si="1"/>
        <v>27</v>
      </c>
      <c r="B34" s="59"/>
      <c r="C34" s="65"/>
      <c r="D34" s="3"/>
      <c r="E34" s="107"/>
      <c r="F34" s="60" t="str">
        <f>IF(ISTEXT(D34),IF(NOT(ISNA(VLOOKUP(D34,MASTER[ABBREVIATION],1,FALSE))),"OK","?"),"")</f>
        <v/>
      </c>
      <c r="G34" s="60" t="str">
        <f>IF(F34="OK",VLOOKUP(D34,MASTER[],2,FALSE),"")</f>
        <v/>
      </c>
      <c r="H34" s="61" t="str">
        <f>IF(F34="OK",VLOOKUP(D34,MASTER[],8,FALSE),"")</f>
        <v/>
      </c>
      <c r="I34" s="116" t="str">
        <f>IF( LEN(J34)=0,"", IF(AND( COUNTIF($J$8:$J$107,J34)&gt;1,G34=CATEGORIES!$C$45),"same org/yr",""))</f>
        <v/>
      </c>
      <c r="J34" s="117" t="str">
        <f t="shared" si="0"/>
        <v/>
      </c>
      <c r="L34" s="106" t="str">
        <f>CATEGORIES!C33</f>
        <v>Y-JUDGE</v>
      </c>
      <c r="M34" s="98" t="str">
        <f>CATEGORIES!I33</f>
        <v>judge for parliamentary competitions</v>
      </c>
    </row>
    <row r="35" spans="1:15" x14ac:dyDescent="0.3">
      <c r="A35" s="2">
        <f t="shared" si="1"/>
        <v>28</v>
      </c>
      <c r="B35" s="59"/>
      <c r="C35" s="65"/>
      <c r="D35" s="3"/>
      <c r="E35" s="107"/>
      <c r="F35" s="60" t="str">
        <f>IF(ISTEXT(D35),IF(NOT(ISNA(VLOOKUP(D35,MASTER[ABBREVIATION],1,FALSE))),"OK","?"),"")</f>
        <v/>
      </c>
      <c r="G35" s="60" t="str">
        <f>IF(F35="OK",VLOOKUP(D35,MASTER[],2,FALSE),"")</f>
        <v/>
      </c>
      <c r="H35" s="61" t="str">
        <f>IF(F35="OK",VLOOKUP(D35,MASTER[],8,FALSE),"")</f>
        <v/>
      </c>
      <c r="I35" s="116" t="str">
        <f>IF( LEN(J35)=0,"", IF(AND( COUNTIF($J$8:$J$107,J35)&gt;1,G35=CATEGORIES!$C$45),"same org/yr",""))</f>
        <v/>
      </c>
      <c r="J35" s="117" t="str">
        <f t="shared" si="0"/>
        <v/>
      </c>
      <c r="L35" s="106" t="str">
        <f>CATEGORIES!C34</f>
        <v>A-NAT</v>
      </c>
      <c r="M35" s="98" t="str">
        <f>CATEGORIES!I34</f>
        <v>having articles on parliamentary procedure published in publications with international or national circulation</v>
      </c>
    </row>
    <row r="36" spans="1:15" x14ac:dyDescent="0.3">
      <c r="A36" s="2">
        <f t="shared" si="1"/>
        <v>29</v>
      </c>
      <c r="B36" s="59"/>
      <c r="C36" s="65"/>
      <c r="D36" s="3"/>
      <c r="E36" s="107"/>
      <c r="F36" s="60" t="str">
        <f>IF(ISTEXT(D36),IF(NOT(ISNA(VLOOKUP(D36,MASTER[ABBREVIATION],1,FALSE))),"OK","?"),"")</f>
        <v/>
      </c>
      <c r="G36" s="60" t="str">
        <f>IF(F36="OK",VLOOKUP(D36,MASTER[],2,FALSE),"")</f>
        <v/>
      </c>
      <c r="H36" s="61" t="str">
        <f>IF(F36="OK",VLOOKUP(D36,MASTER[],8,FALSE),"")</f>
        <v/>
      </c>
      <c r="I36" s="116" t="str">
        <f>IF( LEN(J36)=0,"", IF(AND( COUNTIF($J$8:$J$107,J36)&gt;1,G36=CATEGORIES!$C$45),"same org/yr",""))</f>
        <v/>
      </c>
      <c r="J36" s="117" t="str">
        <f t="shared" si="0"/>
        <v/>
      </c>
      <c r="L36" s="106" t="str">
        <f>CATEGORIES!C35</f>
        <v>A-STATE</v>
      </c>
      <c r="M36" s="98" t="str">
        <f>CATEGORIES!I35</f>
        <v>having articles on parliamentary procedure published in publications with  or region [two or more states] circulation</v>
      </c>
    </row>
    <row r="37" spans="1:15" x14ac:dyDescent="0.3">
      <c r="A37" s="2">
        <f t="shared" si="1"/>
        <v>30</v>
      </c>
      <c r="B37" s="59"/>
      <c r="C37" s="65"/>
      <c r="D37" s="3"/>
      <c r="E37" s="107"/>
      <c r="F37" s="60" t="str">
        <f>IF(ISTEXT(D37),IF(NOT(ISNA(VLOOKUP(D37,MASTER[ABBREVIATION],1,FALSE))),"OK","?"),"")</f>
        <v/>
      </c>
      <c r="G37" s="60" t="str">
        <f>IF(F37="OK",VLOOKUP(D37,MASTER[],2,FALSE),"")</f>
        <v/>
      </c>
      <c r="H37" s="61" t="str">
        <f>IF(F37="OK",VLOOKUP(D37,MASTER[],8,FALSE),"")</f>
        <v/>
      </c>
      <c r="I37" s="116" t="str">
        <f>IF( LEN(J37)=0,"", IF(AND( COUNTIF($J$8:$J$107,J37)&gt;1,G37=CATEGORIES!$C$45),"same org/yr",""))</f>
        <v/>
      </c>
      <c r="J37" s="117" t="str">
        <f t="shared" si="0"/>
        <v/>
      </c>
      <c r="L37" s="106" t="str">
        <f>CATEGORIES!C36</f>
        <v>A-LOCAL</v>
      </c>
      <c r="M37" s="98" t="str">
        <f>CATEGORIES!I36</f>
        <v>having articles on parliamentary procedure published in publications with local circulation</v>
      </c>
    </row>
    <row r="38" spans="1:15" x14ac:dyDescent="0.3">
      <c r="A38" s="2">
        <f t="shared" si="1"/>
        <v>31</v>
      </c>
      <c r="B38" s="59"/>
      <c r="C38" s="65"/>
      <c r="D38" s="3"/>
      <c r="E38" s="107"/>
      <c r="F38" s="60" t="str">
        <f>IF(ISTEXT(D38),IF(NOT(ISNA(VLOOKUP(D38,MASTER[ABBREVIATION],1,FALSE))),"OK","?"),"")</f>
        <v/>
      </c>
      <c r="G38" s="60" t="str">
        <f>IF(F38="OK",VLOOKUP(D38,MASTER[],2,FALSE),"")</f>
        <v/>
      </c>
      <c r="H38" s="61" t="str">
        <f>IF(F38="OK",VLOOKUP(D38,MASTER[],8,FALSE),"")</f>
        <v/>
      </c>
      <c r="I38" s="116" t="str">
        <f>IF( LEN(J38)=0,"", IF(AND( COUNTIF($J$8:$J$107,J38)&gt;1,G38=CATEGORIES!$C$45),"same org/yr",""))</f>
        <v/>
      </c>
      <c r="J38" s="117" t="str">
        <f t="shared" si="0"/>
        <v/>
      </c>
      <c r="L38" s="106" t="str">
        <f>CATEGORIES!C37</f>
        <v>A-TRANS</v>
      </c>
      <c r="M38" s="98" t="str">
        <f>CATEGORIES!I37</f>
        <v>providing language translation or sign-language interpretation of oral or written parliamentary information</v>
      </c>
    </row>
    <row r="39" spans="1:15" x14ac:dyDescent="0.3">
      <c r="A39" s="2">
        <f t="shared" si="1"/>
        <v>32</v>
      </c>
      <c r="B39" s="59"/>
      <c r="C39" s="65"/>
      <c r="D39" s="3"/>
      <c r="E39" s="107"/>
      <c r="F39" s="60" t="str">
        <f>IF(ISTEXT(D39),IF(NOT(ISNA(VLOOKUP(D39,MASTER[ABBREVIATION],1,FALSE))),"OK","?"),"")</f>
        <v/>
      </c>
      <c r="G39" s="60" t="str">
        <f>IF(F39="OK",VLOOKUP(D39,MASTER[],2,FALSE),"")</f>
        <v/>
      </c>
      <c r="H39" s="61" t="str">
        <f>IF(F39="OK",VLOOKUP(D39,MASTER[],8,FALSE),"")</f>
        <v/>
      </c>
      <c r="I39" s="116" t="str">
        <f>IF( LEN(J39)=0,"", IF(AND( COUNTIF($J$8:$J$107,J39)&gt;1,G39=CATEGORIES!$C$45),"same org/yr",""))</f>
        <v/>
      </c>
      <c r="J39" s="117" t="str">
        <f t="shared" si="0"/>
        <v/>
      </c>
      <c r="K39" s="118"/>
      <c r="L39" s="106" t="str">
        <f>CATEGORIES!C38</f>
        <v>X-OTHER</v>
      </c>
      <c r="M39" s="98" t="str">
        <f>CATEGORIES!I38</f>
        <v>other parliamentary professional development activities or education activities approved by the Professional Development Committee</v>
      </c>
      <c r="N39"/>
      <c r="O39"/>
    </row>
    <row r="40" spans="1:15" x14ac:dyDescent="0.3">
      <c r="A40" s="2">
        <f t="shared" si="1"/>
        <v>33</v>
      </c>
      <c r="B40" s="59"/>
      <c r="C40" s="65"/>
      <c r="D40" s="3"/>
      <c r="E40" s="107"/>
      <c r="F40" s="60" t="str">
        <f>IF(ISTEXT(D40),IF(NOT(ISNA(VLOOKUP(D40,MASTER[ABBREVIATION],1,FALSE))),"OK","?"),"")</f>
        <v/>
      </c>
      <c r="G40" s="60" t="str">
        <f>IF(F40="OK",VLOOKUP(D40,MASTER[],2,FALSE),"")</f>
        <v/>
      </c>
      <c r="H40" s="61" t="str">
        <f>IF(F40="OK",VLOOKUP(D40,MASTER[],8,FALSE),"")</f>
        <v/>
      </c>
      <c r="I40" s="116" t="str">
        <f>IF( LEN(J40)=0,"", IF(AND( COUNTIF($J$8:$J$107,J40)&gt;1,G40=CATEGORIES!$C$45),"same org/yr",""))</f>
        <v/>
      </c>
      <c r="J40" s="117" t="str">
        <f t="shared" si="0"/>
        <v/>
      </c>
      <c r="K40" s="118"/>
      <c r="L40"/>
      <c r="M40"/>
      <c r="N40"/>
      <c r="O40"/>
    </row>
    <row r="41" spans="1:15" x14ac:dyDescent="0.3">
      <c r="A41" s="2">
        <f t="shared" si="1"/>
        <v>34</v>
      </c>
      <c r="B41" s="59"/>
      <c r="C41" s="65"/>
      <c r="D41" s="3"/>
      <c r="E41" s="107"/>
      <c r="F41" s="60" t="str">
        <f>IF(ISTEXT(D41),IF(NOT(ISNA(VLOOKUP(D41,MASTER[ABBREVIATION],1,FALSE))),"OK","?"),"")</f>
        <v/>
      </c>
      <c r="G41" s="60" t="str">
        <f>IF(F41="OK",VLOOKUP(D41,MASTER[],2,FALSE),"")</f>
        <v/>
      </c>
      <c r="H41" s="61" t="str">
        <f>IF(F41="OK",VLOOKUP(D41,MASTER[],8,FALSE),"")</f>
        <v/>
      </c>
      <c r="I41" s="116" t="str">
        <f>IF( LEN(J41)=0,"", IF(AND( COUNTIF($J$8:$J$107,J41)&gt;1,G41=CATEGORIES!$C$45),"same org/yr",""))</f>
        <v/>
      </c>
      <c r="J41" s="117" t="str">
        <f t="shared" si="0"/>
        <v/>
      </c>
      <c r="K41" s="118"/>
      <c r="L41"/>
      <c r="M41"/>
      <c r="N41"/>
      <c r="O41"/>
    </row>
    <row r="42" spans="1:15" x14ac:dyDescent="0.3">
      <c r="A42" s="2">
        <f t="shared" si="1"/>
        <v>35</v>
      </c>
      <c r="B42" s="59"/>
      <c r="C42" s="65"/>
      <c r="D42" s="3"/>
      <c r="E42" s="54"/>
      <c r="F42" s="60" t="str">
        <f>IF(ISTEXT(D42),IF(NOT(ISNA(VLOOKUP(D42,MASTER[ABBREVIATION],1,FALSE))),"OK","?"),"")</f>
        <v/>
      </c>
      <c r="G42" s="60" t="str">
        <f>IF(F42="OK",VLOOKUP(D42,MASTER[],2,FALSE),"")</f>
        <v/>
      </c>
      <c r="H42" s="61" t="str">
        <f>IF(F42="OK",VLOOKUP(D42,MASTER[],8,FALSE),"")</f>
        <v/>
      </c>
      <c r="I42" s="116" t="str">
        <f>IF( LEN(J42)=0,"", IF(AND( COUNTIF($J$8:$J$107,J42)&gt;1,G42=CATEGORIES!$C$45),"same org/yr",""))</f>
        <v/>
      </c>
      <c r="J42" s="117" t="str">
        <f t="shared" si="0"/>
        <v/>
      </c>
      <c r="K42" s="118"/>
      <c r="L42"/>
      <c r="M42"/>
      <c r="N42"/>
      <c r="O42"/>
    </row>
    <row r="43" spans="1:15" x14ac:dyDescent="0.3">
      <c r="A43" s="2">
        <f t="shared" si="1"/>
        <v>36</v>
      </c>
      <c r="B43" s="59"/>
      <c r="C43" s="65"/>
      <c r="D43" s="3"/>
      <c r="E43" s="54"/>
      <c r="F43" s="60" t="str">
        <f>IF(ISTEXT(D43),IF(NOT(ISNA(VLOOKUP(D43,MASTER[ABBREVIATION],1,FALSE))),"OK","?"),"")</f>
        <v/>
      </c>
      <c r="G43" s="60" t="str">
        <f>IF(F43="OK",VLOOKUP(D43,MASTER[],2,FALSE),"")</f>
        <v/>
      </c>
      <c r="H43" s="61" t="str">
        <f>IF(F43="OK",VLOOKUP(D43,MASTER[],8,FALSE),"")</f>
        <v/>
      </c>
      <c r="I43" s="116" t="str">
        <f>IF( LEN(J43)=0,"", IF(AND( COUNTIF($J$8:$J$107,J43)&gt;1,G43=CATEGORIES!$C$45),"same org/yr",""))</f>
        <v/>
      </c>
      <c r="J43" s="117" t="str">
        <f t="shared" si="0"/>
        <v/>
      </c>
      <c r="L43" s="64"/>
      <c r="M43" s="63"/>
    </row>
    <row r="44" spans="1:15" x14ac:dyDescent="0.3">
      <c r="A44" s="2">
        <f t="shared" si="1"/>
        <v>37</v>
      </c>
      <c r="B44" s="59"/>
      <c r="C44" s="65"/>
      <c r="D44" s="3"/>
      <c r="E44" s="54"/>
      <c r="F44" s="60" t="str">
        <f>IF(ISTEXT(D44),IF(NOT(ISNA(VLOOKUP(D44,MASTER[ABBREVIATION],1,FALSE))),"OK","?"),"")</f>
        <v/>
      </c>
      <c r="G44" s="60" t="str">
        <f>IF(F44="OK",VLOOKUP(D44,MASTER[],2,FALSE),"")</f>
        <v/>
      </c>
      <c r="H44" s="61" t="str">
        <f>IF(F44="OK",VLOOKUP(D44,MASTER[],8,FALSE),"")</f>
        <v/>
      </c>
      <c r="I44" s="116" t="str">
        <f>IF( LEN(J44)=0,"", IF(AND( COUNTIF($J$8:$J$107,J44)&gt;1,G44=CATEGORIES!$C$45),"same org/yr",""))</f>
        <v/>
      </c>
      <c r="J44" s="117" t="str">
        <f t="shared" si="0"/>
        <v/>
      </c>
    </row>
    <row r="45" spans="1:15" x14ac:dyDescent="0.3">
      <c r="A45" s="2">
        <f t="shared" si="1"/>
        <v>38</v>
      </c>
      <c r="B45" s="59"/>
      <c r="C45" s="65"/>
      <c r="D45" s="3"/>
      <c r="E45" s="54"/>
      <c r="F45" s="60" t="str">
        <f>IF(ISTEXT(D45),IF(NOT(ISNA(VLOOKUP(D45,MASTER[ABBREVIATION],1,FALSE))),"OK","?"),"")</f>
        <v/>
      </c>
      <c r="G45" s="60" t="str">
        <f>IF(F45="OK",VLOOKUP(D45,MASTER[],2,FALSE),"")</f>
        <v/>
      </c>
      <c r="H45" s="61" t="str">
        <f>IF(F45="OK",VLOOKUP(D45,MASTER[],8,FALSE),"")</f>
        <v/>
      </c>
      <c r="I45" s="116" t="str">
        <f>IF( LEN(J45)=0,"", IF(AND( COUNTIF($J$8:$J$107,J45)&gt;1,G45=CATEGORIES!$C$45),"same org/yr",""))</f>
        <v/>
      </c>
      <c r="J45" s="117" t="str">
        <f t="shared" si="0"/>
        <v/>
      </c>
    </row>
    <row r="46" spans="1:15" x14ac:dyDescent="0.3">
      <c r="A46" s="2">
        <f t="shared" si="1"/>
        <v>39</v>
      </c>
      <c r="B46" s="59"/>
      <c r="C46" s="65"/>
      <c r="D46" s="3"/>
      <c r="E46" s="54"/>
      <c r="F46" s="60" t="str">
        <f>IF(ISTEXT(D46),IF(NOT(ISNA(VLOOKUP(D46,MASTER[ABBREVIATION],1,FALSE))),"OK","?"),"")</f>
        <v/>
      </c>
      <c r="G46" s="60" t="str">
        <f>IF(F46="OK",VLOOKUP(D46,MASTER[],2,FALSE),"")</f>
        <v/>
      </c>
      <c r="H46" s="61" t="str">
        <f>IF(F46="OK",VLOOKUP(D46,MASTER[],8,FALSE),"")</f>
        <v/>
      </c>
      <c r="I46" s="116" t="str">
        <f>IF( LEN(J46)=0,"", IF(AND( COUNTIF($J$8:$J$107,J46)&gt;1,G46=CATEGORIES!$C$45),"same org/yr",""))</f>
        <v/>
      </c>
      <c r="J46" s="117" t="str">
        <f t="shared" si="0"/>
        <v/>
      </c>
    </row>
    <row r="47" spans="1:15" x14ac:dyDescent="0.3">
      <c r="A47" s="2">
        <f t="shared" si="1"/>
        <v>40</v>
      </c>
      <c r="B47" s="59"/>
      <c r="C47" s="65"/>
      <c r="D47" s="3"/>
      <c r="E47" s="54"/>
      <c r="F47" s="60" t="str">
        <f>IF(ISTEXT(D47),IF(NOT(ISNA(VLOOKUP(D47,MASTER[ABBREVIATION],1,FALSE))),"OK","?"),"")</f>
        <v/>
      </c>
      <c r="G47" s="60" t="str">
        <f>IF(F47="OK",VLOOKUP(D47,MASTER[],2,FALSE),"")</f>
        <v/>
      </c>
      <c r="H47" s="61" t="str">
        <f>IF(F47="OK",VLOOKUP(D47,MASTER[],8,FALSE),"")</f>
        <v/>
      </c>
      <c r="I47" s="116" t="str">
        <f>IF( LEN(J47)=0,"", IF(AND( COUNTIF($J$8:$J$107,J47)&gt;1,G47=CATEGORIES!$C$45),"same org/yr",""))</f>
        <v/>
      </c>
      <c r="J47" s="117" t="str">
        <f t="shared" si="0"/>
        <v/>
      </c>
    </row>
    <row r="48" spans="1:15" x14ac:dyDescent="0.3">
      <c r="A48" s="2">
        <f t="shared" si="1"/>
        <v>41</v>
      </c>
      <c r="B48" s="59"/>
      <c r="C48" s="65"/>
      <c r="D48" s="3"/>
      <c r="E48" s="54"/>
      <c r="F48" s="60" t="str">
        <f>IF(ISTEXT(D48),IF(NOT(ISNA(VLOOKUP(D48,MASTER[ABBREVIATION],1,FALSE))),"OK","?"),"")</f>
        <v/>
      </c>
      <c r="G48" s="60" t="str">
        <f>IF(F48="OK",VLOOKUP(D48,MASTER[],2,FALSE),"")</f>
        <v/>
      </c>
      <c r="H48" s="61" t="str">
        <f>IF(F48="OK",VLOOKUP(D48,MASTER[],8,FALSE),"")</f>
        <v/>
      </c>
      <c r="I48" s="116" t="str">
        <f>IF( LEN(J48)=0,"", IF(AND( COUNTIF($J$8:$J$107,J48)&gt;1,G48=CATEGORIES!$C$45),"same org/yr",""))</f>
        <v/>
      </c>
      <c r="J48" s="117" t="str">
        <f t="shared" si="0"/>
        <v/>
      </c>
    </row>
    <row r="49" spans="1:10" x14ac:dyDescent="0.3">
      <c r="A49" s="2">
        <f t="shared" si="1"/>
        <v>42</v>
      </c>
      <c r="B49" s="59"/>
      <c r="C49" s="65"/>
      <c r="D49" s="3"/>
      <c r="E49" s="54"/>
      <c r="F49" s="60" t="str">
        <f>IF(ISTEXT(D49),IF(NOT(ISNA(VLOOKUP(D49,MASTER[ABBREVIATION],1,FALSE))),"OK","?"),"")</f>
        <v/>
      </c>
      <c r="G49" s="60" t="str">
        <f>IF(F49="OK",VLOOKUP(D49,MASTER[],2,FALSE),"")</f>
        <v/>
      </c>
      <c r="H49" s="61" t="str">
        <f>IF(F49="OK",VLOOKUP(D49,MASTER[],8,FALSE),"")</f>
        <v/>
      </c>
      <c r="I49" s="116" t="str">
        <f>IF( LEN(J49)=0,"", IF(AND( COUNTIF($J$8:$J$107,J49)&gt;1,G49=CATEGORIES!$C$45),"same org/yr",""))</f>
        <v/>
      </c>
      <c r="J49" s="117" t="str">
        <f t="shared" si="0"/>
        <v/>
      </c>
    </row>
    <row r="50" spans="1:10" x14ac:dyDescent="0.3">
      <c r="A50" s="2">
        <f t="shared" si="1"/>
        <v>43</v>
      </c>
      <c r="B50" s="59"/>
      <c r="C50" s="65"/>
      <c r="D50" s="3"/>
      <c r="E50" s="54"/>
      <c r="F50" s="60" t="str">
        <f>IF(ISTEXT(D50),IF(NOT(ISNA(VLOOKUP(D50,MASTER[ABBREVIATION],1,FALSE))),"OK","?"),"")</f>
        <v/>
      </c>
      <c r="G50" s="60" t="str">
        <f>IF(F50="OK",VLOOKUP(D50,MASTER[],2,FALSE),"")</f>
        <v/>
      </c>
      <c r="H50" s="61" t="str">
        <f>IF(F50="OK",VLOOKUP(D50,MASTER[],8,FALSE),"")</f>
        <v/>
      </c>
      <c r="I50" s="116" t="str">
        <f>IF( LEN(J50)=0,"", IF(AND( COUNTIF($J$8:$J$107,J50)&gt;1,G50=CATEGORIES!$C$45),"same org/yr",""))</f>
        <v/>
      </c>
      <c r="J50" s="117" t="str">
        <f t="shared" si="0"/>
        <v/>
      </c>
    </row>
    <row r="51" spans="1:10" x14ac:dyDescent="0.3">
      <c r="A51" s="2">
        <f t="shared" si="1"/>
        <v>44</v>
      </c>
      <c r="B51" s="59"/>
      <c r="C51" s="65"/>
      <c r="D51" s="3"/>
      <c r="E51" s="54"/>
      <c r="F51" s="60" t="str">
        <f>IF(ISTEXT(D51),IF(NOT(ISNA(VLOOKUP(D51,MASTER[ABBREVIATION],1,FALSE))),"OK","?"),"")</f>
        <v/>
      </c>
      <c r="G51" s="60" t="str">
        <f>IF(F51="OK",VLOOKUP(D51,MASTER[],2,FALSE),"")</f>
        <v/>
      </c>
      <c r="H51" s="61" t="str">
        <f>IF(F51="OK",VLOOKUP(D51,MASTER[],8,FALSE),"")</f>
        <v/>
      </c>
      <c r="I51" s="116" t="str">
        <f>IF( LEN(J51)=0,"", IF(AND( COUNTIF($J$8:$J$107,J51)&gt;1,G51=CATEGORIES!$C$45),"same org/yr",""))</f>
        <v/>
      </c>
      <c r="J51" s="117" t="str">
        <f t="shared" si="0"/>
        <v/>
      </c>
    </row>
    <row r="52" spans="1:10" x14ac:dyDescent="0.3">
      <c r="A52" s="2">
        <f t="shared" si="1"/>
        <v>45</v>
      </c>
      <c r="B52" s="59"/>
      <c r="C52" s="65"/>
      <c r="D52" s="3"/>
      <c r="E52" s="54"/>
      <c r="F52" s="60" t="str">
        <f>IF(ISTEXT(D52),IF(NOT(ISNA(VLOOKUP(D52,MASTER[ABBREVIATION],1,FALSE))),"OK","?"),"")</f>
        <v/>
      </c>
      <c r="G52" s="60" t="str">
        <f>IF(F52="OK",VLOOKUP(D52,MASTER[],2,FALSE),"")</f>
        <v/>
      </c>
      <c r="H52" s="61" t="str">
        <f>IF(F52="OK",VLOOKUP(D52,MASTER[],8,FALSE),"")</f>
        <v/>
      </c>
      <c r="I52" s="116" t="str">
        <f>IF( LEN(J52)=0,"", IF(AND( COUNTIF($J$8:$J$107,J52)&gt;1,G52=CATEGORIES!$C$45),"same org/yr",""))</f>
        <v/>
      </c>
      <c r="J52" s="117" t="str">
        <f t="shared" si="0"/>
        <v/>
      </c>
    </row>
    <row r="53" spans="1:10" x14ac:dyDescent="0.3">
      <c r="A53" s="2">
        <f t="shared" si="1"/>
        <v>46</v>
      </c>
      <c r="B53" s="59"/>
      <c r="C53" s="65"/>
      <c r="D53" s="3"/>
      <c r="E53" s="54"/>
      <c r="F53" s="60" t="str">
        <f>IF(ISTEXT(D53),IF(NOT(ISNA(VLOOKUP(D53,MASTER[ABBREVIATION],1,FALSE))),"OK","?"),"")</f>
        <v/>
      </c>
      <c r="G53" s="60" t="str">
        <f>IF(F53="OK",VLOOKUP(D53,MASTER[],2,FALSE),"")</f>
        <v/>
      </c>
      <c r="H53" s="61" t="str">
        <f>IF(F53="OK",VLOOKUP(D53,MASTER[],8,FALSE),"")</f>
        <v/>
      </c>
      <c r="I53" s="116" t="str">
        <f>IF( LEN(J53)=0,"", IF(AND( COUNTIF($J$8:$J$107,J53)&gt;1,G53=CATEGORIES!$C$45),"same org/yr",""))</f>
        <v/>
      </c>
      <c r="J53" s="117" t="str">
        <f t="shared" si="0"/>
        <v/>
      </c>
    </row>
    <row r="54" spans="1:10" x14ac:dyDescent="0.3">
      <c r="A54" s="2">
        <f t="shared" si="1"/>
        <v>47</v>
      </c>
      <c r="B54" s="59"/>
      <c r="C54" s="65"/>
      <c r="D54" s="3"/>
      <c r="E54" s="54"/>
      <c r="F54" s="60" t="str">
        <f>IF(ISTEXT(D54),IF(NOT(ISNA(VLOOKUP(D54,MASTER[ABBREVIATION],1,FALSE))),"OK","?"),"")</f>
        <v/>
      </c>
      <c r="G54" s="60" t="str">
        <f>IF(F54="OK",VLOOKUP(D54,MASTER[],2,FALSE),"")</f>
        <v/>
      </c>
      <c r="H54" s="61" t="str">
        <f>IF(F54="OK",VLOOKUP(D54,MASTER[],8,FALSE),"")</f>
        <v/>
      </c>
      <c r="I54" s="116" t="str">
        <f>IF( LEN(J54)=0,"", IF(AND( COUNTIF($J$8:$J$107,J54)&gt;1,G54=CATEGORIES!$C$45),"same org/yr",""))</f>
        <v/>
      </c>
      <c r="J54" s="117" t="str">
        <f t="shared" si="0"/>
        <v/>
      </c>
    </row>
    <row r="55" spans="1:10" x14ac:dyDescent="0.3">
      <c r="A55" s="2">
        <f t="shared" si="1"/>
        <v>48</v>
      </c>
      <c r="B55" s="59"/>
      <c r="C55" s="65"/>
      <c r="D55" s="3"/>
      <c r="E55" s="54"/>
      <c r="F55" s="60" t="str">
        <f>IF(ISTEXT(D55),IF(NOT(ISNA(VLOOKUP(D55,MASTER[ABBREVIATION],1,FALSE))),"OK","?"),"")</f>
        <v/>
      </c>
      <c r="G55" s="60" t="str">
        <f>IF(F55="OK",VLOOKUP(D55,MASTER[],2,FALSE),"")</f>
        <v/>
      </c>
      <c r="H55" s="61" t="str">
        <f>IF(F55="OK",VLOOKUP(D55,MASTER[],8,FALSE),"")</f>
        <v/>
      </c>
      <c r="I55" s="116" t="str">
        <f>IF( LEN(J55)=0,"", IF(AND( COUNTIF($J$8:$J$107,J55)&gt;1,G55=CATEGORIES!$C$45),"same org/yr",""))</f>
        <v/>
      </c>
      <c r="J55" s="117" t="str">
        <f t="shared" si="0"/>
        <v/>
      </c>
    </row>
    <row r="56" spans="1:10" x14ac:dyDescent="0.3">
      <c r="A56" s="2">
        <f t="shared" si="1"/>
        <v>49</v>
      </c>
      <c r="B56" s="59"/>
      <c r="C56" s="65"/>
      <c r="D56" s="3"/>
      <c r="E56" s="54"/>
      <c r="F56" s="60" t="str">
        <f>IF(ISTEXT(D56),IF(NOT(ISNA(VLOOKUP(D56,MASTER[ABBREVIATION],1,FALSE))),"OK","?"),"")</f>
        <v/>
      </c>
      <c r="G56" s="60" t="str">
        <f>IF(F56="OK",VLOOKUP(D56,MASTER[],2,FALSE),"")</f>
        <v/>
      </c>
      <c r="H56" s="61" t="str">
        <f>IF(F56="OK",VLOOKUP(D56,MASTER[],8,FALSE),"")</f>
        <v/>
      </c>
      <c r="I56" s="116" t="str">
        <f>IF( LEN(J56)=0,"", IF(AND( COUNTIF($J$8:$J$107,J56)&gt;1,G56=CATEGORIES!$C$45),"same org/yr",""))</f>
        <v/>
      </c>
      <c r="J56" s="117" t="str">
        <f t="shared" si="0"/>
        <v/>
      </c>
    </row>
    <row r="57" spans="1:10" x14ac:dyDescent="0.3">
      <c r="A57" s="2">
        <f t="shared" si="1"/>
        <v>50</v>
      </c>
      <c r="B57" s="59"/>
      <c r="C57" s="65"/>
      <c r="D57" s="3"/>
      <c r="E57" s="54"/>
      <c r="F57" s="60" t="str">
        <f>IF(ISTEXT(D57),IF(NOT(ISNA(VLOOKUP(D57,MASTER[ABBREVIATION],1,FALSE))),"OK","?"),"")</f>
        <v/>
      </c>
      <c r="G57" s="60" t="str">
        <f>IF(F57="OK",VLOOKUP(D57,MASTER[],2,FALSE),"")</f>
        <v/>
      </c>
      <c r="H57" s="61" t="str">
        <f>IF(F57="OK",VLOOKUP(D57,MASTER[],8,FALSE),"")</f>
        <v/>
      </c>
      <c r="I57" s="116" t="str">
        <f>IF( LEN(J57)=0,"", IF(AND( COUNTIF($J$8:$J$107,J57)&gt;1,G57=CATEGORIES!$C$45),"same org/yr",""))</f>
        <v/>
      </c>
      <c r="J57" s="117" t="str">
        <f t="shared" si="0"/>
        <v/>
      </c>
    </row>
    <row r="58" spans="1:10" x14ac:dyDescent="0.3">
      <c r="A58" s="2">
        <f t="shared" si="1"/>
        <v>51</v>
      </c>
      <c r="B58" s="59"/>
      <c r="C58" s="65"/>
      <c r="D58" s="3"/>
      <c r="E58" s="54"/>
      <c r="F58" s="60" t="str">
        <f>IF(ISTEXT(D58),IF(NOT(ISNA(VLOOKUP(D58,MASTER[ABBREVIATION],1,FALSE))),"OK","?"),"")</f>
        <v/>
      </c>
      <c r="G58" s="60" t="str">
        <f>IF(F58="OK",VLOOKUP(D58,MASTER[],2,FALSE),"")</f>
        <v/>
      </c>
      <c r="H58" s="61" t="str">
        <f>IF(F58="OK",VLOOKUP(D58,MASTER[],8,FALSE),"")</f>
        <v/>
      </c>
      <c r="I58" s="116" t="str">
        <f>IF( LEN(J58)=0,"", IF(AND( COUNTIF($J$8:$J$107,J58)&gt;1,G58=CATEGORIES!$C$45),"same org/yr",""))</f>
        <v/>
      </c>
      <c r="J58" s="117" t="str">
        <f t="shared" si="0"/>
        <v/>
      </c>
    </row>
    <row r="59" spans="1:10" x14ac:dyDescent="0.3">
      <c r="A59" s="2">
        <f t="shared" si="1"/>
        <v>52</v>
      </c>
      <c r="B59" s="59"/>
      <c r="C59" s="65"/>
      <c r="D59" s="3"/>
      <c r="E59" s="54"/>
      <c r="F59" s="60" t="str">
        <f>IF(ISTEXT(D59),IF(NOT(ISNA(VLOOKUP(D59,MASTER[ABBREVIATION],1,FALSE))),"OK","?"),"")</f>
        <v/>
      </c>
      <c r="G59" s="60" t="str">
        <f>IF(F59="OK",VLOOKUP(D59,MASTER[],2,FALSE),"")</f>
        <v/>
      </c>
      <c r="H59" s="61" t="str">
        <f>IF(F59="OK",VLOOKUP(D59,MASTER[],8,FALSE),"")</f>
        <v/>
      </c>
      <c r="I59" s="116" t="str">
        <f>IF( LEN(J59)=0,"", IF(AND( COUNTIF($J$8:$J$107,J59)&gt;1,G59=CATEGORIES!$C$45),"same org/yr",""))</f>
        <v/>
      </c>
      <c r="J59" s="117" t="str">
        <f t="shared" si="0"/>
        <v/>
      </c>
    </row>
    <row r="60" spans="1:10" x14ac:dyDescent="0.3">
      <c r="A60" s="2">
        <f t="shared" si="1"/>
        <v>53</v>
      </c>
      <c r="B60" s="59"/>
      <c r="C60" s="65"/>
      <c r="D60" s="3"/>
      <c r="E60" s="54"/>
      <c r="F60" s="60" t="str">
        <f>IF(ISTEXT(D60),IF(NOT(ISNA(VLOOKUP(D60,MASTER[ABBREVIATION],1,FALSE))),"OK","?"),"")</f>
        <v/>
      </c>
      <c r="G60" s="60" t="str">
        <f>IF(F60="OK",VLOOKUP(D60,MASTER[],2,FALSE),"")</f>
        <v/>
      </c>
      <c r="H60" s="61" t="str">
        <f>IF(F60="OK",VLOOKUP(D60,MASTER[],8,FALSE),"")</f>
        <v/>
      </c>
      <c r="I60" s="116" t="str">
        <f>IF( LEN(J60)=0,"", IF(AND( COUNTIF($J$8:$J$107,J60)&gt;1,G60=CATEGORIES!$C$45),"same org/yr",""))</f>
        <v/>
      </c>
      <c r="J60" s="117" t="str">
        <f t="shared" si="0"/>
        <v/>
      </c>
    </row>
    <row r="61" spans="1:10" x14ac:dyDescent="0.3">
      <c r="A61" s="2">
        <f t="shared" si="1"/>
        <v>54</v>
      </c>
      <c r="B61" s="59"/>
      <c r="C61" s="65"/>
      <c r="D61" s="3"/>
      <c r="E61" s="54"/>
      <c r="F61" s="60" t="str">
        <f>IF(ISTEXT(D61),IF(NOT(ISNA(VLOOKUP(D61,MASTER[ABBREVIATION],1,FALSE))),"OK","?"),"")</f>
        <v/>
      </c>
      <c r="G61" s="60" t="str">
        <f>IF(F61="OK",VLOOKUP(D61,MASTER[],2,FALSE),"")</f>
        <v/>
      </c>
      <c r="H61" s="61" t="str">
        <f>IF(F61="OK",VLOOKUP(D61,MASTER[],8,FALSE),"")</f>
        <v/>
      </c>
      <c r="I61" s="116" t="str">
        <f>IF( LEN(J61)=0,"", IF(AND( COUNTIF($J$8:$J$107,J61)&gt;1,G61=CATEGORIES!$C$45),"same org/yr",""))</f>
        <v/>
      </c>
      <c r="J61" s="117" t="str">
        <f t="shared" si="0"/>
        <v/>
      </c>
    </row>
    <row r="62" spans="1:10" x14ac:dyDescent="0.3">
      <c r="A62" s="2">
        <f t="shared" si="1"/>
        <v>55</v>
      </c>
      <c r="B62" s="59"/>
      <c r="C62" s="65"/>
      <c r="D62" s="3"/>
      <c r="E62" s="54"/>
      <c r="F62" s="60" t="str">
        <f>IF(ISTEXT(D62),IF(NOT(ISNA(VLOOKUP(D62,MASTER[ABBREVIATION],1,FALSE))),"OK","?"),"")</f>
        <v/>
      </c>
      <c r="G62" s="60" t="str">
        <f>IF(F62="OK",VLOOKUP(D62,MASTER[],2,FALSE),"")</f>
        <v/>
      </c>
      <c r="H62" s="61" t="str">
        <f>IF(F62="OK",VLOOKUP(D62,MASTER[],8,FALSE),"")</f>
        <v/>
      </c>
      <c r="I62" s="116" t="str">
        <f>IF( LEN(J62)=0,"", IF(AND( COUNTIF($J$8:$J$107,J62)&gt;1,G62=CATEGORIES!$C$45),"same org/yr",""))</f>
        <v/>
      </c>
      <c r="J62" s="117" t="str">
        <f t="shared" si="0"/>
        <v/>
      </c>
    </row>
    <row r="63" spans="1:10" x14ac:dyDescent="0.3">
      <c r="A63" s="2">
        <f t="shared" si="1"/>
        <v>56</v>
      </c>
      <c r="B63" s="59"/>
      <c r="C63" s="65"/>
      <c r="D63" s="3"/>
      <c r="E63" s="54"/>
      <c r="F63" s="60" t="str">
        <f>IF(ISTEXT(D63),IF(NOT(ISNA(VLOOKUP(D63,MASTER[ABBREVIATION],1,FALSE))),"OK","?"),"")</f>
        <v/>
      </c>
      <c r="G63" s="60" t="str">
        <f>IF(F63="OK",VLOOKUP(D63,MASTER[],2,FALSE),"")</f>
        <v/>
      </c>
      <c r="H63" s="61" t="str">
        <f>IF(F63="OK",VLOOKUP(D63,MASTER[],8,FALSE),"")</f>
        <v/>
      </c>
      <c r="I63" s="116" t="str">
        <f>IF( LEN(J63)=0,"", IF(AND( COUNTIF($J$8:$J$107,J63)&gt;1,G63=CATEGORIES!$C$45),"same org/yr",""))</f>
        <v/>
      </c>
      <c r="J63" s="117" t="str">
        <f t="shared" si="0"/>
        <v/>
      </c>
    </row>
    <row r="64" spans="1:10" x14ac:dyDescent="0.3">
      <c r="A64" s="2">
        <f t="shared" si="1"/>
        <v>57</v>
      </c>
      <c r="B64" s="59"/>
      <c r="C64" s="65"/>
      <c r="D64" s="3"/>
      <c r="E64" s="54"/>
      <c r="F64" s="60" t="str">
        <f>IF(ISTEXT(D64),IF(NOT(ISNA(VLOOKUP(D64,MASTER[ABBREVIATION],1,FALSE))),"OK","?"),"")</f>
        <v/>
      </c>
      <c r="G64" s="60" t="str">
        <f>IF(F64="OK",VLOOKUP(D64,MASTER[],2,FALSE),"")</f>
        <v/>
      </c>
      <c r="H64" s="61" t="str">
        <f>IF(F64="OK",VLOOKUP(D64,MASTER[],8,FALSE),"")</f>
        <v/>
      </c>
      <c r="I64" s="116" t="str">
        <f>IF( LEN(J64)=0,"", IF(AND( COUNTIF($J$8:$J$107,J64)&gt;1,G64=CATEGORIES!$C$45),"same org/yr",""))</f>
        <v/>
      </c>
      <c r="J64" s="117" t="str">
        <f t="shared" si="0"/>
        <v/>
      </c>
    </row>
    <row r="65" spans="1:10" x14ac:dyDescent="0.3">
      <c r="A65" s="2">
        <f t="shared" si="1"/>
        <v>58</v>
      </c>
      <c r="B65" s="59"/>
      <c r="C65" s="65"/>
      <c r="D65" s="3"/>
      <c r="E65" s="54"/>
      <c r="F65" s="60" t="str">
        <f>IF(ISTEXT(D65),IF(NOT(ISNA(VLOOKUP(D65,MASTER[ABBREVIATION],1,FALSE))),"OK","?"),"")</f>
        <v/>
      </c>
      <c r="G65" s="60" t="str">
        <f>IF(F65="OK",VLOOKUP(D65,MASTER[],2,FALSE),"")</f>
        <v/>
      </c>
      <c r="H65" s="61" t="str">
        <f>IF(F65="OK",VLOOKUP(D65,MASTER[],8,FALSE),"")</f>
        <v/>
      </c>
      <c r="I65" s="116" t="str">
        <f>IF( LEN(J65)=0,"", IF(AND( COUNTIF($J$8:$J$107,J65)&gt;1,G65=CATEGORIES!$C$45),"same org/yr",""))</f>
        <v/>
      </c>
      <c r="J65" s="117" t="str">
        <f t="shared" si="0"/>
        <v/>
      </c>
    </row>
    <row r="66" spans="1:10" x14ac:dyDescent="0.3">
      <c r="A66" s="2">
        <f t="shared" si="1"/>
        <v>59</v>
      </c>
      <c r="B66" s="59"/>
      <c r="C66" s="65"/>
      <c r="D66" s="3"/>
      <c r="E66" s="54"/>
      <c r="F66" s="60" t="str">
        <f>IF(ISTEXT(D66),IF(NOT(ISNA(VLOOKUP(D66,MASTER[ABBREVIATION],1,FALSE))),"OK","?"),"")</f>
        <v/>
      </c>
      <c r="G66" s="60" t="str">
        <f>IF(F66="OK",VLOOKUP(D66,MASTER[],2,FALSE),"")</f>
        <v/>
      </c>
      <c r="H66" s="61" t="str">
        <f>IF(F66="OK",VLOOKUP(D66,MASTER[],8,FALSE),"")</f>
        <v/>
      </c>
      <c r="I66" s="116" t="str">
        <f>IF( LEN(J66)=0,"", IF(AND( COUNTIF($J$8:$J$107,J66)&gt;1,G66=CATEGORIES!$C$45),"same org/yr",""))</f>
        <v/>
      </c>
      <c r="J66" s="117" t="str">
        <f t="shared" si="0"/>
        <v/>
      </c>
    </row>
    <row r="67" spans="1:10" x14ac:dyDescent="0.3">
      <c r="A67" s="2">
        <f t="shared" si="1"/>
        <v>60</v>
      </c>
      <c r="B67" s="59"/>
      <c r="C67" s="65"/>
      <c r="D67" s="3"/>
      <c r="E67" s="54"/>
      <c r="F67" s="60" t="str">
        <f>IF(ISTEXT(D67),IF(NOT(ISNA(VLOOKUP(D67,MASTER[ABBREVIATION],1,FALSE))),"OK","?"),"")</f>
        <v/>
      </c>
      <c r="G67" s="60" t="str">
        <f>IF(F67="OK",VLOOKUP(D67,MASTER[],2,FALSE),"")</f>
        <v/>
      </c>
      <c r="H67" s="61" t="str">
        <f>IF(F67="OK",VLOOKUP(D67,MASTER[],8,FALSE),"")</f>
        <v/>
      </c>
      <c r="I67" s="116" t="str">
        <f>IF( LEN(J67)=0,"", IF(AND( COUNTIF($J$8:$J$107,J67)&gt;1,G67=CATEGORIES!$C$45),"same org/yr",""))</f>
        <v/>
      </c>
      <c r="J67" s="117" t="str">
        <f t="shared" si="0"/>
        <v/>
      </c>
    </row>
    <row r="68" spans="1:10" x14ac:dyDescent="0.3">
      <c r="A68" s="2">
        <f t="shared" si="1"/>
        <v>61</v>
      </c>
      <c r="B68" s="59"/>
      <c r="C68" s="65"/>
      <c r="D68" s="3"/>
      <c r="E68" s="54"/>
      <c r="F68" s="60" t="str">
        <f>IF(ISTEXT(D68),IF(NOT(ISNA(VLOOKUP(D68,MASTER[ABBREVIATION],1,FALSE))),"OK","?"),"")</f>
        <v/>
      </c>
      <c r="G68" s="60" t="str">
        <f>IF(F68="OK",VLOOKUP(D68,MASTER[],2,FALSE),"")</f>
        <v/>
      </c>
      <c r="H68" s="61" t="str">
        <f>IF(F68="OK",VLOOKUP(D68,MASTER[],8,FALSE),"")</f>
        <v/>
      </c>
      <c r="I68" s="116" t="str">
        <f>IF( LEN(J68)=0,"", IF(AND( COUNTIF($J$8:$J$107,J68)&gt;1,G68=CATEGORIES!$C$45),"same org/yr",""))</f>
        <v/>
      </c>
      <c r="J68" s="117" t="str">
        <f t="shared" si="0"/>
        <v/>
      </c>
    </row>
    <row r="69" spans="1:10" x14ac:dyDescent="0.3">
      <c r="A69" s="2">
        <f t="shared" si="1"/>
        <v>62</v>
      </c>
      <c r="B69" s="59"/>
      <c r="C69" s="65"/>
      <c r="D69" s="3"/>
      <c r="E69" s="54"/>
      <c r="F69" s="60" t="str">
        <f>IF(ISTEXT(D69),IF(NOT(ISNA(VLOOKUP(D69,MASTER[ABBREVIATION],1,FALSE))),"OK","?"),"")</f>
        <v/>
      </c>
      <c r="G69" s="60" t="str">
        <f>IF(F69="OK",VLOOKUP(D69,MASTER[],2,FALSE),"")</f>
        <v/>
      </c>
      <c r="H69" s="61" t="str">
        <f>IF(F69="OK",VLOOKUP(D69,MASTER[],8,FALSE),"")</f>
        <v/>
      </c>
      <c r="I69" s="116" t="str">
        <f>IF( LEN(J69)=0,"", IF(AND( COUNTIF($J$8:$J$107,J69)&gt;1,G69=CATEGORIES!$C$45),"same org/yr",""))</f>
        <v/>
      </c>
      <c r="J69" s="117" t="str">
        <f t="shared" si="0"/>
        <v/>
      </c>
    </row>
    <row r="70" spans="1:10" x14ac:dyDescent="0.3">
      <c r="A70" s="2">
        <f t="shared" si="1"/>
        <v>63</v>
      </c>
      <c r="B70" s="59"/>
      <c r="C70" s="65"/>
      <c r="D70" s="3"/>
      <c r="E70" s="54"/>
      <c r="F70" s="60" t="str">
        <f>IF(ISTEXT(D70),IF(NOT(ISNA(VLOOKUP(D70,MASTER[ABBREVIATION],1,FALSE))),"OK","?"),"")</f>
        <v/>
      </c>
      <c r="G70" s="60" t="str">
        <f>IF(F70="OK",VLOOKUP(D70,MASTER[],2,FALSE),"")</f>
        <v/>
      </c>
      <c r="H70" s="61" t="str">
        <f>IF(F70="OK",VLOOKUP(D70,MASTER[],8,FALSE),"")</f>
        <v/>
      </c>
      <c r="I70" s="116" t="str">
        <f>IF( LEN(J70)=0,"", IF(AND( COUNTIF($J$8:$J$107,J70)&gt;1,G70=CATEGORIES!$C$45),"same org/yr",""))</f>
        <v/>
      </c>
      <c r="J70" s="117" t="str">
        <f t="shared" si="0"/>
        <v/>
      </c>
    </row>
    <row r="71" spans="1:10" x14ac:dyDescent="0.3">
      <c r="A71" s="2">
        <f t="shared" si="1"/>
        <v>64</v>
      </c>
      <c r="B71" s="59"/>
      <c r="C71" s="65"/>
      <c r="D71" s="3"/>
      <c r="E71" s="54"/>
      <c r="F71" s="60" t="str">
        <f>IF(ISTEXT(D71),IF(NOT(ISNA(VLOOKUP(D71,MASTER[ABBREVIATION],1,FALSE))),"OK","?"),"")</f>
        <v/>
      </c>
      <c r="G71" s="60" t="str">
        <f>IF(F71="OK",VLOOKUP(D71,MASTER[],2,FALSE),"")</f>
        <v/>
      </c>
      <c r="H71" s="61" t="str">
        <f>IF(F71="OK",VLOOKUP(D71,MASTER[],8,FALSE),"")</f>
        <v/>
      </c>
      <c r="I71" s="116" t="str">
        <f>IF( LEN(J71)=0,"", IF(AND( COUNTIF($J$8:$J$107,J71)&gt;1,G71=CATEGORIES!$C$45),"same org/yr",""))</f>
        <v/>
      </c>
      <c r="J71" s="117" t="str">
        <f t="shared" si="0"/>
        <v/>
      </c>
    </row>
    <row r="72" spans="1:10" x14ac:dyDescent="0.3">
      <c r="A72" s="2">
        <f t="shared" si="1"/>
        <v>65</v>
      </c>
      <c r="B72" s="59"/>
      <c r="C72" s="65"/>
      <c r="D72" s="3"/>
      <c r="E72" s="54"/>
      <c r="F72" s="60" t="str">
        <f>IF(ISTEXT(D72),IF(NOT(ISNA(VLOOKUP(D72,MASTER[ABBREVIATION],1,FALSE))),"OK","?"),"")</f>
        <v/>
      </c>
      <c r="G72" s="60" t="str">
        <f>IF(F72="OK",VLOOKUP(D72,MASTER[],2,FALSE),"")</f>
        <v/>
      </c>
      <c r="H72" s="61" t="str">
        <f>IF(F72="OK",VLOOKUP(D72,MASTER[],8,FALSE),"")</f>
        <v/>
      </c>
      <c r="I72" s="116" t="str">
        <f>IF( LEN(J72)=0,"", IF(AND( COUNTIF($J$8:$J$107,J72)&gt;1,G72=CATEGORIES!$C$45),"same org/yr",""))</f>
        <v/>
      </c>
      <c r="J72" s="117" t="str">
        <f t="shared" si="0"/>
        <v/>
      </c>
    </row>
    <row r="73" spans="1:10" x14ac:dyDescent="0.3">
      <c r="A73" s="2">
        <f t="shared" si="1"/>
        <v>66</v>
      </c>
      <c r="B73" s="59"/>
      <c r="C73" s="65"/>
      <c r="D73" s="3"/>
      <c r="E73" s="54"/>
      <c r="F73" s="60" t="str">
        <f>IF(ISTEXT(D73),IF(NOT(ISNA(VLOOKUP(D73,MASTER[ABBREVIATION],1,FALSE))),"OK","?"),"")</f>
        <v/>
      </c>
      <c r="G73" s="60" t="str">
        <f>IF(F73="OK",VLOOKUP(D73,MASTER[],2,FALSE),"")</f>
        <v/>
      </c>
      <c r="H73" s="61" t="str">
        <f>IF(F73="OK",VLOOKUP(D73,MASTER[],8,FALSE),"")</f>
        <v/>
      </c>
      <c r="I73" s="116" t="str">
        <f>IF( LEN(J73)=0,"", IF(AND( COUNTIF($J$8:$J$107,J73)&gt;1,G73=CATEGORIES!$C$45),"same org/yr",""))</f>
        <v/>
      </c>
      <c r="J73" s="117" t="str">
        <f t="shared" ref="J73:J107" si="2">IF( OR( ISBLANK(B73),ISBLANK(C73),ISBLANK(D73)),"",CONCATENATE(YEAR(C73),B73,D73))</f>
        <v/>
      </c>
    </row>
    <row r="74" spans="1:10" x14ac:dyDescent="0.3">
      <c r="A74" s="2">
        <f t="shared" ref="A74:A106" si="3">A73+1</f>
        <v>67</v>
      </c>
      <c r="B74" s="59"/>
      <c r="C74" s="65"/>
      <c r="D74" s="3"/>
      <c r="E74" s="54"/>
      <c r="F74" s="60" t="str">
        <f>IF(ISTEXT(D74),IF(NOT(ISNA(VLOOKUP(D74,MASTER[ABBREVIATION],1,FALSE))),"OK","?"),"")</f>
        <v/>
      </c>
      <c r="G74" s="60" t="str">
        <f>IF(F74="OK",VLOOKUP(D74,MASTER[],2,FALSE),"")</f>
        <v/>
      </c>
      <c r="H74" s="61" t="str">
        <f>IF(F74="OK",VLOOKUP(D74,MASTER[],8,FALSE),"")</f>
        <v/>
      </c>
      <c r="I74" s="116" t="str">
        <f>IF( LEN(J74)=0,"", IF(AND( COUNTIF($J$8:$J$107,J74)&gt;1,G74=CATEGORIES!$C$45),"same org/yr",""))</f>
        <v/>
      </c>
      <c r="J74" s="117" t="str">
        <f t="shared" si="2"/>
        <v/>
      </c>
    </row>
    <row r="75" spans="1:10" x14ac:dyDescent="0.3">
      <c r="A75" s="2">
        <f t="shared" si="3"/>
        <v>68</v>
      </c>
      <c r="B75" s="59"/>
      <c r="C75" s="65"/>
      <c r="D75" s="3"/>
      <c r="E75" s="54"/>
      <c r="F75" s="60" t="str">
        <f>IF(ISTEXT(D75),IF(NOT(ISNA(VLOOKUP(D75,MASTER[ABBREVIATION],1,FALSE))),"OK","?"),"")</f>
        <v/>
      </c>
      <c r="G75" s="60" t="str">
        <f>IF(F75="OK",VLOOKUP(D75,MASTER[],2,FALSE),"")</f>
        <v/>
      </c>
      <c r="H75" s="61" t="str">
        <f>IF(F75="OK",VLOOKUP(D75,MASTER[],8,FALSE),"")</f>
        <v/>
      </c>
      <c r="I75" s="116" t="str">
        <f>IF( LEN(J75)=0,"", IF(AND( COUNTIF($J$8:$J$107,J75)&gt;1,G75=CATEGORIES!$C$45),"same org/yr",""))</f>
        <v/>
      </c>
      <c r="J75" s="117" t="str">
        <f t="shared" si="2"/>
        <v/>
      </c>
    </row>
    <row r="76" spans="1:10" x14ac:dyDescent="0.3">
      <c r="A76" s="2">
        <f t="shared" si="3"/>
        <v>69</v>
      </c>
      <c r="B76" s="59"/>
      <c r="C76" s="65"/>
      <c r="D76" s="3"/>
      <c r="E76" s="54"/>
      <c r="F76" s="60" t="str">
        <f>IF(ISTEXT(D76),IF(NOT(ISNA(VLOOKUP(D76,MASTER[ABBREVIATION],1,FALSE))),"OK","?"),"")</f>
        <v/>
      </c>
      <c r="G76" s="60" t="str">
        <f>IF(F76="OK",VLOOKUP(D76,MASTER[],2,FALSE),"")</f>
        <v/>
      </c>
      <c r="H76" s="61" t="str">
        <f>IF(F76="OK",VLOOKUP(D76,MASTER[],8,FALSE),"")</f>
        <v/>
      </c>
      <c r="I76" s="116" t="str">
        <f>IF( LEN(J76)=0,"", IF(AND( COUNTIF($J$8:$J$107,J76)&gt;1,G76=CATEGORIES!$C$45),"same org/yr",""))</f>
        <v/>
      </c>
      <c r="J76" s="117" t="str">
        <f t="shared" si="2"/>
        <v/>
      </c>
    </row>
    <row r="77" spans="1:10" x14ac:dyDescent="0.3">
      <c r="A77" s="2">
        <f t="shared" si="3"/>
        <v>70</v>
      </c>
      <c r="B77" s="59"/>
      <c r="C77" s="65"/>
      <c r="D77" s="3"/>
      <c r="E77" s="54"/>
      <c r="F77" s="60" t="str">
        <f>IF(ISTEXT(D77),IF(NOT(ISNA(VLOOKUP(D77,MASTER[ABBREVIATION],1,FALSE))),"OK","?"),"")</f>
        <v/>
      </c>
      <c r="G77" s="60" t="str">
        <f>IF(F77="OK",VLOOKUP(D77,MASTER[],2,FALSE),"")</f>
        <v/>
      </c>
      <c r="H77" s="61" t="str">
        <f>IF(F77="OK",VLOOKUP(D77,MASTER[],8,FALSE),"")</f>
        <v/>
      </c>
      <c r="I77" s="116" t="str">
        <f>IF( LEN(J77)=0,"", IF(AND( COUNTIF($J$8:$J$107,J77)&gt;1,G77=CATEGORIES!$C$45),"same org/yr",""))</f>
        <v/>
      </c>
      <c r="J77" s="117" t="str">
        <f t="shared" si="2"/>
        <v/>
      </c>
    </row>
    <row r="78" spans="1:10" x14ac:dyDescent="0.3">
      <c r="A78" s="2">
        <f t="shared" si="3"/>
        <v>71</v>
      </c>
      <c r="B78" s="59"/>
      <c r="C78" s="65"/>
      <c r="D78" s="3"/>
      <c r="E78" s="54"/>
      <c r="F78" s="60" t="str">
        <f>IF(ISTEXT(D78),IF(NOT(ISNA(VLOOKUP(D78,MASTER[ABBREVIATION],1,FALSE))),"OK","?"),"")</f>
        <v/>
      </c>
      <c r="G78" s="60" t="str">
        <f>IF(F78="OK",VLOOKUP(D78,MASTER[],2,FALSE),"")</f>
        <v/>
      </c>
      <c r="H78" s="61" t="str">
        <f>IF(F78="OK",VLOOKUP(D78,MASTER[],8,FALSE),"")</f>
        <v/>
      </c>
      <c r="I78" s="116" t="str">
        <f>IF( LEN(J78)=0,"", IF(AND( COUNTIF($J$8:$J$107,J78)&gt;1,G78=CATEGORIES!$C$45),"same org/yr",""))</f>
        <v/>
      </c>
      <c r="J78" s="117" t="str">
        <f t="shared" si="2"/>
        <v/>
      </c>
    </row>
    <row r="79" spans="1:10" x14ac:dyDescent="0.3">
      <c r="A79" s="2">
        <f t="shared" si="3"/>
        <v>72</v>
      </c>
      <c r="B79" s="59"/>
      <c r="C79" s="65"/>
      <c r="D79" s="3"/>
      <c r="E79" s="54"/>
      <c r="F79" s="60" t="str">
        <f>IF(ISTEXT(D79),IF(NOT(ISNA(VLOOKUP(D79,MASTER[ABBREVIATION],1,FALSE))),"OK","?"),"")</f>
        <v/>
      </c>
      <c r="G79" s="60" t="str">
        <f>IF(F79="OK",VLOOKUP(D79,MASTER[],2,FALSE),"")</f>
        <v/>
      </c>
      <c r="H79" s="61" t="str">
        <f>IF(F79="OK",VLOOKUP(D79,MASTER[],8,FALSE),"")</f>
        <v/>
      </c>
      <c r="I79" s="116" t="str">
        <f>IF( LEN(J79)=0,"", IF(AND( COUNTIF($J$8:$J$107,J79)&gt;1,G79=CATEGORIES!$C$45),"same org/yr",""))</f>
        <v/>
      </c>
      <c r="J79" s="117" t="str">
        <f t="shared" si="2"/>
        <v/>
      </c>
    </row>
    <row r="80" spans="1:10" x14ac:dyDescent="0.3">
      <c r="A80" s="2">
        <f t="shared" si="3"/>
        <v>73</v>
      </c>
      <c r="B80" s="59"/>
      <c r="C80" s="65"/>
      <c r="D80" s="3"/>
      <c r="E80" s="54"/>
      <c r="F80" s="60" t="str">
        <f>IF(ISTEXT(D80),IF(NOT(ISNA(VLOOKUP(D80,MASTER[ABBREVIATION],1,FALSE))),"OK","?"),"")</f>
        <v/>
      </c>
      <c r="G80" s="60" t="str">
        <f>IF(F80="OK",VLOOKUP(D80,MASTER[],2,FALSE),"")</f>
        <v/>
      </c>
      <c r="H80" s="61" t="str">
        <f>IF(F80="OK",VLOOKUP(D80,MASTER[],8,FALSE),"")</f>
        <v/>
      </c>
      <c r="I80" s="116" t="str">
        <f>IF( LEN(J80)=0,"", IF(AND( COUNTIF($J$8:$J$107,J80)&gt;1,G80=CATEGORIES!$C$45),"same org/yr",""))</f>
        <v/>
      </c>
      <c r="J80" s="117" t="str">
        <f t="shared" si="2"/>
        <v/>
      </c>
    </row>
    <row r="81" spans="1:10" x14ac:dyDescent="0.3">
      <c r="A81" s="2">
        <f t="shared" si="3"/>
        <v>74</v>
      </c>
      <c r="B81" s="59"/>
      <c r="C81" s="65"/>
      <c r="D81" s="3"/>
      <c r="E81" s="54"/>
      <c r="F81" s="60" t="str">
        <f>IF(ISTEXT(D81),IF(NOT(ISNA(VLOOKUP(D81,MASTER[ABBREVIATION],1,FALSE))),"OK","?"),"")</f>
        <v/>
      </c>
      <c r="G81" s="60" t="str">
        <f>IF(F81="OK",VLOOKUP(D81,MASTER[],2,FALSE),"")</f>
        <v/>
      </c>
      <c r="H81" s="61" t="str">
        <f>IF(F81="OK",VLOOKUP(D81,MASTER[],8,FALSE),"")</f>
        <v/>
      </c>
      <c r="I81" s="116" t="str">
        <f>IF( LEN(J81)=0,"", IF(AND( COUNTIF($J$8:$J$107,J81)&gt;1,G81=CATEGORIES!$C$45),"same org/yr",""))</f>
        <v/>
      </c>
      <c r="J81" s="117" t="str">
        <f t="shared" si="2"/>
        <v/>
      </c>
    </row>
    <row r="82" spans="1:10" x14ac:dyDescent="0.3">
      <c r="A82" s="2">
        <f t="shared" si="3"/>
        <v>75</v>
      </c>
      <c r="B82" s="59"/>
      <c r="C82" s="65"/>
      <c r="D82" s="3"/>
      <c r="E82" s="54"/>
      <c r="F82" s="60" t="str">
        <f>IF(ISTEXT(D82),IF(NOT(ISNA(VLOOKUP(D82,MASTER[ABBREVIATION],1,FALSE))),"OK","?"),"")</f>
        <v/>
      </c>
      <c r="G82" s="60" t="str">
        <f>IF(F82="OK",VLOOKUP(D82,MASTER[],2,FALSE),"")</f>
        <v/>
      </c>
      <c r="H82" s="61" t="str">
        <f>IF(F82="OK",VLOOKUP(D82,MASTER[],8,FALSE),"")</f>
        <v/>
      </c>
      <c r="I82" s="116" t="str">
        <f>IF( LEN(J82)=0,"", IF(AND( COUNTIF($J$8:$J$107,J82)&gt;1,G82=CATEGORIES!$C$45),"same org/yr",""))</f>
        <v/>
      </c>
      <c r="J82" s="117" t="str">
        <f t="shared" si="2"/>
        <v/>
      </c>
    </row>
    <row r="83" spans="1:10" x14ac:dyDescent="0.3">
      <c r="A83" s="2">
        <f t="shared" si="3"/>
        <v>76</v>
      </c>
      <c r="B83" s="59"/>
      <c r="C83" s="65"/>
      <c r="D83" s="3"/>
      <c r="E83" s="54"/>
      <c r="F83" s="60" t="str">
        <f>IF(ISTEXT(D83),IF(NOT(ISNA(VLOOKUP(D83,MASTER[ABBREVIATION],1,FALSE))),"OK","?"),"")</f>
        <v/>
      </c>
      <c r="G83" s="60" t="str">
        <f>IF(F83="OK",VLOOKUP(D83,MASTER[],2,FALSE),"")</f>
        <v/>
      </c>
      <c r="H83" s="61" t="str">
        <f>IF(F83="OK",VLOOKUP(D83,MASTER[],8,FALSE),"")</f>
        <v/>
      </c>
      <c r="I83" s="116" t="str">
        <f>IF( LEN(J83)=0,"", IF(AND( COUNTIF($J$8:$J$107,J83)&gt;1,G83=CATEGORIES!$C$45),"same org/yr",""))</f>
        <v/>
      </c>
      <c r="J83" s="117" t="str">
        <f t="shared" si="2"/>
        <v/>
      </c>
    </row>
    <row r="84" spans="1:10" x14ac:dyDescent="0.3">
      <c r="A84" s="2">
        <f t="shared" si="3"/>
        <v>77</v>
      </c>
      <c r="B84" s="59"/>
      <c r="C84" s="65"/>
      <c r="D84" s="3"/>
      <c r="E84" s="54"/>
      <c r="F84" s="60" t="str">
        <f>IF(ISTEXT(D84),IF(NOT(ISNA(VLOOKUP(D84,MASTER[ABBREVIATION],1,FALSE))),"OK","?"),"")</f>
        <v/>
      </c>
      <c r="G84" s="60" t="str">
        <f>IF(F84="OK",VLOOKUP(D84,MASTER[],2,FALSE),"")</f>
        <v/>
      </c>
      <c r="H84" s="61" t="str">
        <f>IF(F84="OK",VLOOKUP(D84,MASTER[],8,FALSE),"")</f>
        <v/>
      </c>
      <c r="I84" s="116" t="str">
        <f>IF( LEN(J84)=0,"", IF(AND( COUNTIF($J$8:$J$107,J84)&gt;1,G84=CATEGORIES!$C$45),"same org/yr",""))</f>
        <v/>
      </c>
      <c r="J84" s="117" t="str">
        <f t="shared" si="2"/>
        <v/>
      </c>
    </row>
    <row r="85" spans="1:10" x14ac:dyDescent="0.3">
      <c r="A85" s="2">
        <f t="shared" si="3"/>
        <v>78</v>
      </c>
      <c r="B85" s="59"/>
      <c r="C85" s="65"/>
      <c r="D85" s="3"/>
      <c r="E85" s="54"/>
      <c r="F85" s="60" t="str">
        <f>IF(ISTEXT(D85),IF(NOT(ISNA(VLOOKUP(D85,MASTER[ABBREVIATION],1,FALSE))),"OK","?"),"")</f>
        <v/>
      </c>
      <c r="G85" s="60" t="str">
        <f>IF(F85="OK",VLOOKUP(D85,MASTER[],2,FALSE),"")</f>
        <v/>
      </c>
      <c r="H85" s="61" t="str">
        <f>IF(F85="OK",VLOOKUP(D85,MASTER[],8,FALSE),"")</f>
        <v/>
      </c>
      <c r="I85" s="116" t="str">
        <f>IF( LEN(J85)=0,"", IF(AND( COUNTIF($J$8:$J$107,J85)&gt;1,G85=CATEGORIES!$C$45),"same org/yr",""))</f>
        <v/>
      </c>
      <c r="J85" s="117" t="str">
        <f t="shared" si="2"/>
        <v/>
      </c>
    </row>
    <row r="86" spans="1:10" x14ac:dyDescent="0.3">
      <c r="A86" s="2">
        <f t="shared" si="3"/>
        <v>79</v>
      </c>
      <c r="B86" s="59"/>
      <c r="C86" s="65"/>
      <c r="D86" s="3"/>
      <c r="E86" s="54"/>
      <c r="F86" s="60" t="str">
        <f>IF(ISTEXT(D86),IF(NOT(ISNA(VLOOKUP(D86,MASTER[ABBREVIATION],1,FALSE))),"OK","?"),"")</f>
        <v/>
      </c>
      <c r="G86" s="60" t="str">
        <f>IF(F86="OK",VLOOKUP(D86,MASTER[],2,FALSE),"")</f>
        <v/>
      </c>
      <c r="H86" s="61" t="str">
        <f>IF(F86="OK",VLOOKUP(D86,MASTER[],8,FALSE),"")</f>
        <v/>
      </c>
      <c r="I86" s="116" t="str">
        <f>IF( LEN(J86)=0,"", IF(AND( COUNTIF($J$8:$J$107,J86)&gt;1,G86=CATEGORIES!$C$45),"same org/yr",""))</f>
        <v/>
      </c>
      <c r="J86" s="117" t="str">
        <f t="shared" si="2"/>
        <v/>
      </c>
    </row>
    <row r="87" spans="1:10" x14ac:dyDescent="0.3">
      <c r="A87" s="2">
        <f t="shared" si="3"/>
        <v>80</v>
      </c>
      <c r="B87" s="59"/>
      <c r="C87" s="65"/>
      <c r="D87" s="3"/>
      <c r="E87" s="54"/>
      <c r="F87" s="60" t="str">
        <f>IF(ISTEXT(D87),IF(NOT(ISNA(VLOOKUP(D87,MASTER[ABBREVIATION],1,FALSE))),"OK","?"),"")</f>
        <v/>
      </c>
      <c r="G87" s="60" t="str">
        <f>IF(F87="OK",VLOOKUP(D87,MASTER[],2,FALSE),"")</f>
        <v/>
      </c>
      <c r="H87" s="61" t="str">
        <f>IF(F87="OK",VLOOKUP(D87,MASTER[],8,FALSE),"")</f>
        <v/>
      </c>
      <c r="I87" s="116" t="str">
        <f>IF( LEN(J87)=0,"", IF(AND( COUNTIF($J$8:$J$107,J87)&gt;1,G87=CATEGORIES!$C$45),"same org/yr",""))</f>
        <v/>
      </c>
      <c r="J87" s="117" t="str">
        <f t="shared" si="2"/>
        <v/>
      </c>
    </row>
    <row r="88" spans="1:10" x14ac:dyDescent="0.3">
      <c r="A88" s="2">
        <f t="shared" si="3"/>
        <v>81</v>
      </c>
      <c r="B88" s="59"/>
      <c r="C88" s="65"/>
      <c r="D88" s="3"/>
      <c r="E88" s="54"/>
      <c r="F88" s="60" t="str">
        <f>IF(ISTEXT(D88),IF(NOT(ISNA(VLOOKUP(D88,MASTER[ABBREVIATION],1,FALSE))),"OK","?"),"")</f>
        <v/>
      </c>
      <c r="G88" s="60" t="str">
        <f>IF(F88="OK",VLOOKUP(D88,MASTER[],2,FALSE),"")</f>
        <v/>
      </c>
      <c r="H88" s="61" t="str">
        <f>IF(F88="OK",VLOOKUP(D88,MASTER[],8,FALSE),"")</f>
        <v/>
      </c>
      <c r="I88" s="116" t="str">
        <f>IF( LEN(J88)=0,"", IF(AND( COUNTIF($J$8:$J$107,J88)&gt;1,G88=CATEGORIES!$C$45),"same org/yr",""))</f>
        <v/>
      </c>
      <c r="J88" s="117" t="str">
        <f t="shared" si="2"/>
        <v/>
      </c>
    </row>
    <row r="89" spans="1:10" x14ac:dyDescent="0.3">
      <c r="A89" s="2">
        <f t="shared" si="3"/>
        <v>82</v>
      </c>
      <c r="B89" s="59"/>
      <c r="C89" s="65"/>
      <c r="D89" s="3"/>
      <c r="E89" s="54"/>
      <c r="F89" s="60" t="str">
        <f>IF(ISTEXT(D89),IF(NOT(ISNA(VLOOKUP(D89,MASTER[ABBREVIATION],1,FALSE))),"OK","?"),"")</f>
        <v/>
      </c>
      <c r="G89" s="60" t="str">
        <f>IF(F89="OK",VLOOKUP(D89,MASTER[],2,FALSE),"")</f>
        <v/>
      </c>
      <c r="H89" s="61" t="str">
        <f>IF(F89="OK",VLOOKUP(D89,MASTER[],8,FALSE),"")</f>
        <v/>
      </c>
      <c r="I89" s="116" t="str">
        <f>IF( LEN(J89)=0,"", IF(AND( COUNTIF($J$8:$J$107,J89)&gt;1,G89=CATEGORIES!$C$45),"same org/yr",""))</f>
        <v/>
      </c>
      <c r="J89" s="117" t="str">
        <f t="shared" si="2"/>
        <v/>
      </c>
    </row>
    <row r="90" spans="1:10" x14ac:dyDescent="0.3">
      <c r="A90" s="2">
        <f t="shared" si="3"/>
        <v>83</v>
      </c>
      <c r="B90" s="59"/>
      <c r="C90" s="65"/>
      <c r="D90" s="3"/>
      <c r="E90" s="54"/>
      <c r="F90" s="60" t="str">
        <f>IF(ISTEXT(D90),IF(NOT(ISNA(VLOOKUP(D90,MASTER[ABBREVIATION],1,FALSE))),"OK","?"),"")</f>
        <v/>
      </c>
      <c r="G90" s="60" t="str">
        <f>IF(F90="OK",VLOOKUP(D90,MASTER[],2,FALSE),"")</f>
        <v/>
      </c>
      <c r="H90" s="61" t="str">
        <f>IF(F90="OK",VLOOKUP(D90,MASTER[],8,FALSE),"")</f>
        <v/>
      </c>
      <c r="I90" s="116" t="str">
        <f>IF( LEN(J90)=0,"", IF(AND( COUNTIF($J$8:$J$107,J90)&gt;1,G90=CATEGORIES!$C$45),"same org/yr",""))</f>
        <v/>
      </c>
      <c r="J90" s="117" t="str">
        <f t="shared" si="2"/>
        <v/>
      </c>
    </row>
    <row r="91" spans="1:10" x14ac:dyDescent="0.3">
      <c r="A91" s="2">
        <f t="shared" si="3"/>
        <v>84</v>
      </c>
      <c r="B91" s="59"/>
      <c r="C91" s="65"/>
      <c r="D91" s="3"/>
      <c r="E91" s="54"/>
      <c r="F91" s="60" t="str">
        <f>IF(ISTEXT(D91),IF(NOT(ISNA(VLOOKUP(D91,MASTER[ABBREVIATION],1,FALSE))),"OK","?"),"")</f>
        <v/>
      </c>
      <c r="G91" s="60" t="str">
        <f>IF(F91="OK",VLOOKUP(D91,MASTER[],2,FALSE),"")</f>
        <v/>
      </c>
      <c r="H91" s="61" t="str">
        <f>IF(F91="OK",VLOOKUP(D91,MASTER[],8,FALSE),"")</f>
        <v/>
      </c>
      <c r="I91" s="116" t="str">
        <f>IF( LEN(J91)=0,"", IF(AND( COUNTIF($J$8:$J$107,J91)&gt;1,G91=CATEGORIES!$C$45),"same org/yr",""))</f>
        <v/>
      </c>
      <c r="J91" s="117" t="str">
        <f t="shared" si="2"/>
        <v/>
      </c>
    </row>
    <row r="92" spans="1:10" x14ac:dyDescent="0.3">
      <c r="A92" s="2">
        <f t="shared" si="3"/>
        <v>85</v>
      </c>
      <c r="B92" s="59"/>
      <c r="C92" s="65"/>
      <c r="D92" s="3"/>
      <c r="E92" s="54"/>
      <c r="F92" s="60" t="str">
        <f>IF(ISTEXT(D92),IF(NOT(ISNA(VLOOKUP(D92,MASTER[ABBREVIATION],1,FALSE))),"OK","?"),"")</f>
        <v/>
      </c>
      <c r="G92" s="60" t="str">
        <f>IF(F92="OK",VLOOKUP(D92,MASTER[],2,FALSE),"")</f>
        <v/>
      </c>
      <c r="H92" s="61" t="str">
        <f>IF(F92="OK",VLOOKUP(D92,MASTER[],8,FALSE),"")</f>
        <v/>
      </c>
      <c r="I92" s="116" t="str">
        <f>IF( LEN(J92)=0,"", IF(AND( COUNTIF($J$8:$J$107,J92)&gt;1,G92=CATEGORIES!$C$45),"same org/yr",""))</f>
        <v/>
      </c>
      <c r="J92" s="117" t="str">
        <f t="shared" si="2"/>
        <v/>
      </c>
    </row>
    <row r="93" spans="1:10" x14ac:dyDescent="0.3">
      <c r="A93" s="2">
        <f t="shared" si="3"/>
        <v>86</v>
      </c>
      <c r="B93" s="59"/>
      <c r="C93" s="65"/>
      <c r="D93" s="3"/>
      <c r="E93" s="54"/>
      <c r="F93" s="60" t="str">
        <f>IF(ISTEXT(D93),IF(NOT(ISNA(VLOOKUP(D93,MASTER[ABBREVIATION],1,FALSE))),"OK","?"),"")</f>
        <v/>
      </c>
      <c r="G93" s="60" t="str">
        <f>IF(F93="OK",VLOOKUP(D93,MASTER[],2,FALSE),"")</f>
        <v/>
      </c>
      <c r="H93" s="61" t="str">
        <f>IF(F93="OK",VLOOKUP(D93,MASTER[],8,FALSE),"")</f>
        <v/>
      </c>
      <c r="I93" s="116" t="str">
        <f>IF( LEN(J93)=0,"", IF(AND( COUNTIF($J$8:$J$107,J93)&gt;1,G93=CATEGORIES!$C$45),"same org/yr",""))</f>
        <v/>
      </c>
      <c r="J93" s="117" t="str">
        <f t="shared" si="2"/>
        <v/>
      </c>
    </row>
    <row r="94" spans="1:10" x14ac:dyDescent="0.3">
      <c r="A94" s="2">
        <f t="shared" si="3"/>
        <v>87</v>
      </c>
      <c r="B94" s="59"/>
      <c r="C94" s="65"/>
      <c r="D94" s="3"/>
      <c r="E94" s="54"/>
      <c r="F94" s="60" t="str">
        <f>IF(ISTEXT(D94),IF(NOT(ISNA(VLOOKUP(D94,MASTER[ABBREVIATION],1,FALSE))),"OK","?"),"")</f>
        <v/>
      </c>
      <c r="G94" s="60" t="str">
        <f>IF(F94="OK",VLOOKUP(D94,MASTER[],2,FALSE),"")</f>
        <v/>
      </c>
      <c r="H94" s="61" t="str">
        <f>IF(F94="OK",VLOOKUP(D94,MASTER[],8,FALSE),"")</f>
        <v/>
      </c>
      <c r="I94" s="116" t="str">
        <f>IF( LEN(J94)=0,"", IF(AND( COUNTIF($J$8:$J$107,J94)&gt;1,G94=CATEGORIES!$C$45),"same org/yr",""))</f>
        <v/>
      </c>
      <c r="J94" s="117" t="str">
        <f t="shared" si="2"/>
        <v/>
      </c>
    </row>
    <row r="95" spans="1:10" x14ac:dyDescent="0.3">
      <c r="A95" s="2">
        <f t="shared" si="3"/>
        <v>88</v>
      </c>
      <c r="B95" s="59"/>
      <c r="C95" s="65"/>
      <c r="D95" s="3"/>
      <c r="E95" s="54"/>
      <c r="F95" s="60" t="str">
        <f>IF(ISTEXT(D95),IF(NOT(ISNA(VLOOKUP(D95,MASTER[ABBREVIATION],1,FALSE))),"OK","?"),"")</f>
        <v/>
      </c>
      <c r="G95" s="60" t="str">
        <f>IF(F95="OK",VLOOKUP(D95,MASTER[],2,FALSE),"")</f>
        <v/>
      </c>
      <c r="H95" s="61" t="str">
        <f>IF(F95="OK",VLOOKUP(D95,MASTER[],8,FALSE),"")</f>
        <v/>
      </c>
      <c r="I95" s="116" t="str">
        <f>IF( LEN(J95)=0,"", IF(AND( COUNTIF($J$8:$J$107,J95)&gt;1,G95=CATEGORIES!$C$45),"same org/yr",""))</f>
        <v/>
      </c>
      <c r="J95" s="117" t="str">
        <f t="shared" si="2"/>
        <v/>
      </c>
    </row>
    <row r="96" spans="1:10" x14ac:dyDescent="0.3">
      <c r="A96" s="2">
        <f t="shared" si="3"/>
        <v>89</v>
      </c>
      <c r="B96" s="59"/>
      <c r="C96" s="65"/>
      <c r="D96" s="3"/>
      <c r="E96" s="54"/>
      <c r="F96" s="60" t="str">
        <f>IF(ISTEXT(D96),IF(NOT(ISNA(VLOOKUP(D96,MASTER[ABBREVIATION],1,FALSE))),"OK","?"),"")</f>
        <v/>
      </c>
      <c r="G96" s="60" t="str">
        <f>IF(F96="OK",VLOOKUP(D96,MASTER[],2,FALSE),"")</f>
        <v/>
      </c>
      <c r="H96" s="61" t="str">
        <f>IF(F96="OK",VLOOKUP(D96,MASTER[],8,FALSE),"")</f>
        <v/>
      </c>
      <c r="I96" s="116" t="str">
        <f>IF( LEN(J96)=0,"", IF(AND( COUNTIF($J$8:$J$107,J96)&gt;1,G96=CATEGORIES!$C$45),"same org/yr",""))</f>
        <v/>
      </c>
      <c r="J96" s="117" t="str">
        <f t="shared" si="2"/>
        <v/>
      </c>
    </row>
    <row r="97" spans="1:10" x14ac:dyDescent="0.3">
      <c r="A97" s="2">
        <f t="shared" si="3"/>
        <v>90</v>
      </c>
      <c r="B97" s="59"/>
      <c r="C97" s="65"/>
      <c r="D97" s="3"/>
      <c r="E97" s="54"/>
      <c r="F97" s="60" t="str">
        <f>IF(ISTEXT(D97),IF(NOT(ISNA(VLOOKUP(D97,MASTER[ABBREVIATION],1,FALSE))),"OK","?"),"")</f>
        <v/>
      </c>
      <c r="G97" s="60" t="str">
        <f>IF(F97="OK",VLOOKUP(D97,MASTER[],2,FALSE),"")</f>
        <v/>
      </c>
      <c r="H97" s="61" t="str">
        <f>IF(F97="OK",VLOOKUP(D97,MASTER[],8,FALSE),"")</f>
        <v/>
      </c>
      <c r="I97" s="116" t="str">
        <f>IF( LEN(J97)=0,"", IF(AND( COUNTIF($J$8:$J$107,J97)&gt;1,G97=CATEGORIES!$C$45),"same org/yr",""))</f>
        <v/>
      </c>
      <c r="J97" s="117" t="str">
        <f t="shared" si="2"/>
        <v/>
      </c>
    </row>
    <row r="98" spans="1:10" x14ac:dyDescent="0.3">
      <c r="A98" s="2">
        <f t="shared" si="3"/>
        <v>91</v>
      </c>
      <c r="B98" s="59"/>
      <c r="C98" s="65"/>
      <c r="D98" s="3"/>
      <c r="E98" s="54"/>
      <c r="F98" s="60" t="str">
        <f>IF(ISTEXT(D98),IF(NOT(ISNA(VLOOKUP(D98,MASTER[ABBREVIATION],1,FALSE))),"OK","?"),"")</f>
        <v/>
      </c>
      <c r="G98" s="60" t="str">
        <f>IF(F98="OK",VLOOKUP(D98,MASTER[],2,FALSE),"")</f>
        <v/>
      </c>
      <c r="H98" s="61" t="str">
        <f>IF(F98="OK",VLOOKUP(D98,MASTER[],8,FALSE),"")</f>
        <v/>
      </c>
      <c r="I98" s="116" t="str">
        <f>IF( LEN(J98)=0,"", IF(AND( COUNTIF($J$8:$J$107,J98)&gt;1,G98=CATEGORIES!$C$45),"same org/yr",""))</f>
        <v/>
      </c>
      <c r="J98" s="117" t="str">
        <f t="shared" si="2"/>
        <v/>
      </c>
    </row>
    <row r="99" spans="1:10" x14ac:dyDescent="0.3">
      <c r="A99" s="2">
        <f t="shared" si="3"/>
        <v>92</v>
      </c>
      <c r="B99" s="59"/>
      <c r="C99" s="65"/>
      <c r="D99" s="3"/>
      <c r="E99" s="54"/>
      <c r="F99" s="60" t="str">
        <f>IF(ISTEXT(D99),IF(NOT(ISNA(VLOOKUP(D99,MASTER[ABBREVIATION],1,FALSE))),"OK","?"),"")</f>
        <v/>
      </c>
      <c r="G99" s="60" t="str">
        <f>IF(F99="OK",VLOOKUP(D99,MASTER[],2,FALSE),"")</f>
        <v/>
      </c>
      <c r="H99" s="61" t="str">
        <f>IF(F99="OK",VLOOKUP(D99,MASTER[],8,FALSE),"")</f>
        <v/>
      </c>
      <c r="I99" s="116" t="str">
        <f>IF( LEN(J99)=0,"", IF(AND( COUNTIF($J$8:$J$107,J99)&gt;1,G99=CATEGORIES!$C$45),"same org/yr",""))</f>
        <v/>
      </c>
      <c r="J99" s="117" t="str">
        <f t="shared" si="2"/>
        <v/>
      </c>
    </row>
    <row r="100" spans="1:10" x14ac:dyDescent="0.3">
      <c r="A100" s="2">
        <f t="shared" si="3"/>
        <v>93</v>
      </c>
      <c r="B100" s="59"/>
      <c r="C100" s="65"/>
      <c r="D100" s="3"/>
      <c r="E100" s="54"/>
      <c r="F100" s="60" t="str">
        <f>IF(ISTEXT(D100),IF(NOT(ISNA(VLOOKUP(D100,MASTER[ABBREVIATION],1,FALSE))),"OK","?"),"")</f>
        <v/>
      </c>
      <c r="G100" s="60" t="str">
        <f>IF(F100="OK",VLOOKUP(D100,MASTER[],2,FALSE),"")</f>
        <v/>
      </c>
      <c r="H100" s="61" t="str">
        <f>IF(F100="OK",VLOOKUP(D100,MASTER[],8,FALSE),"")</f>
        <v/>
      </c>
      <c r="I100" s="116" t="str">
        <f>IF( LEN(J100)=0,"", IF(AND( COUNTIF($J$8:$J$107,J100)&gt;1,G100=CATEGORIES!$C$45),"same org/yr",""))</f>
        <v/>
      </c>
      <c r="J100" s="117" t="str">
        <f t="shared" si="2"/>
        <v/>
      </c>
    </row>
    <row r="101" spans="1:10" x14ac:dyDescent="0.3">
      <c r="A101" s="2">
        <f t="shared" si="3"/>
        <v>94</v>
      </c>
      <c r="B101" s="59"/>
      <c r="C101" s="65"/>
      <c r="D101" s="3"/>
      <c r="E101" s="54"/>
      <c r="F101" s="60" t="str">
        <f>IF(ISTEXT(D101),IF(NOT(ISNA(VLOOKUP(D101,MASTER[ABBREVIATION],1,FALSE))),"OK","?"),"")</f>
        <v/>
      </c>
      <c r="G101" s="60" t="str">
        <f>IF(F101="OK",VLOOKUP(D101,MASTER[],2,FALSE),"")</f>
        <v/>
      </c>
      <c r="H101" s="61" t="str">
        <f>IF(F101="OK",VLOOKUP(D101,MASTER[],8,FALSE),"")</f>
        <v/>
      </c>
      <c r="I101" s="116" t="str">
        <f>IF( LEN(J101)=0,"", IF(AND( COUNTIF($J$8:$J$107,J101)&gt;1,G101=CATEGORIES!$C$45),"same org/yr",""))</f>
        <v/>
      </c>
      <c r="J101" s="117" t="str">
        <f t="shared" si="2"/>
        <v/>
      </c>
    </row>
    <row r="102" spans="1:10" x14ac:dyDescent="0.3">
      <c r="A102" s="2">
        <f t="shared" si="3"/>
        <v>95</v>
      </c>
      <c r="B102" s="59"/>
      <c r="C102" s="65"/>
      <c r="D102" s="3"/>
      <c r="E102" s="54"/>
      <c r="F102" s="60" t="str">
        <f>IF(ISTEXT(D102),IF(NOT(ISNA(VLOOKUP(D102,MASTER[ABBREVIATION],1,FALSE))),"OK","?"),"")</f>
        <v/>
      </c>
      <c r="G102" s="60" t="str">
        <f>IF(F102="OK",VLOOKUP(D102,MASTER[],2,FALSE),"")</f>
        <v/>
      </c>
      <c r="H102" s="61" t="str">
        <f>IF(F102="OK",VLOOKUP(D102,MASTER[],8,FALSE),"")</f>
        <v/>
      </c>
      <c r="I102" s="116" t="str">
        <f>IF( LEN(J102)=0,"", IF(AND( COUNTIF($J$8:$J$107,J102)&gt;1,G102=CATEGORIES!$C$45),"same org/yr",""))</f>
        <v/>
      </c>
      <c r="J102" s="117" t="str">
        <f t="shared" si="2"/>
        <v/>
      </c>
    </row>
    <row r="103" spans="1:10" x14ac:dyDescent="0.3">
      <c r="A103" s="2">
        <f t="shared" si="3"/>
        <v>96</v>
      </c>
      <c r="B103" s="59"/>
      <c r="C103" s="65"/>
      <c r="D103" s="3"/>
      <c r="E103" s="54"/>
      <c r="F103" s="60" t="str">
        <f>IF(ISTEXT(D103),IF(NOT(ISNA(VLOOKUP(D103,MASTER[ABBREVIATION],1,FALSE))),"OK","?"),"")</f>
        <v/>
      </c>
      <c r="G103" s="60" t="str">
        <f>IF(F103="OK",VLOOKUP(D103,MASTER[],2,FALSE),"")</f>
        <v/>
      </c>
      <c r="H103" s="61" t="str">
        <f>IF(F103="OK",VLOOKUP(D103,MASTER[],8,FALSE),"")</f>
        <v/>
      </c>
      <c r="I103" s="116" t="str">
        <f>IF( LEN(J103)=0,"", IF(AND( COUNTIF($J$8:$J$107,J103)&gt;1,G103=CATEGORIES!$C$45),"same org/yr",""))</f>
        <v/>
      </c>
      <c r="J103" s="117" t="str">
        <f t="shared" si="2"/>
        <v/>
      </c>
    </row>
    <row r="104" spans="1:10" x14ac:dyDescent="0.3">
      <c r="A104" s="2">
        <f t="shared" si="3"/>
        <v>97</v>
      </c>
      <c r="B104" s="59"/>
      <c r="C104" s="65"/>
      <c r="D104" s="3"/>
      <c r="E104" s="54"/>
      <c r="F104" s="60" t="str">
        <f>IF(ISTEXT(D104),IF(NOT(ISNA(VLOOKUP(D104,MASTER[ABBREVIATION],1,FALSE))),"OK","?"),"")</f>
        <v/>
      </c>
      <c r="G104" s="60" t="str">
        <f>IF(F104="OK",VLOOKUP(D104,MASTER[],2,FALSE),"")</f>
        <v/>
      </c>
      <c r="H104" s="61" t="str">
        <f>IF(F104="OK",VLOOKUP(D104,MASTER[],8,FALSE),"")</f>
        <v/>
      </c>
      <c r="I104" s="116" t="str">
        <f>IF( LEN(J104)=0,"", IF(AND( COUNTIF($J$8:$J$107,J104)&gt;1,G104=CATEGORIES!$C$45),"same org/yr",""))</f>
        <v/>
      </c>
      <c r="J104" s="117" t="str">
        <f t="shared" si="2"/>
        <v/>
      </c>
    </row>
    <row r="105" spans="1:10" x14ac:dyDescent="0.3">
      <c r="A105" s="2">
        <f t="shared" si="3"/>
        <v>98</v>
      </c>
      <c r="B105" s="59"/>
      <c r="C105" s="65"/>
      <c r="D105" s="3"/>
      <c r="E105" s="54"/>
      <c r="F105" s="60" t="str">
        <f>IF(ISTEXT(D105),IF(NOT(ISNA(VLOOKUP(D105,MASTER[ABBREVIATION],1,FALSE))),"OK","?"),"")</f>
        <v/>
      </c>
      <c r="G105" s="60" t="str">
        <f>IF(F105="OK",VLOOKUP(D105,MASTER[],2,FALSE),"")</f>
        <v/>
      </c>
      <c r="H105" s="61" t="str">
        <f>IF(F105="OK",VLOOKUP(D105,MASTER[],8,FALSE),"")</f>
        <v/>
      </c>
      <c r="I105" s="116" t="str">
        <f>IF( LEN(J105)=0,"", IF(AND( COUNTIF($J$8:$J$107,J105)&gt;1,G105=CATEGORIES!$C$45),"same org/yr",""))</f>
        <v/>
      </c>
      <c r="J105" s="117" t="str">
        <f t="shared" si="2"/>
        <v/>
      </c>
    </row>
    <row r="106" spans="1:10" x14ac:dyDescent="0.3">
      <c r="A106" s="2">
        <f t="shared" si="3"/>
        <v>99</v>
      </c>
      <c r="B106" s="59"/>
      <c r="C106" s="65"/>
      <c r="D106" s="3"/>
      <c r="E106" s="54"/>
      <c r="F106" s="60" t="str">
        <f>IF(ISTEXT(D106),IF(NOT(ISNA(VLOOKUP(D106,MASTER[ABBREVIATION],1,FALSE))),"OK","?"),"")</f>
        <v/>
      </c>
      <c r="G106" s="60" t="str">
        <f>IF(F106="OK",VLOOKUP(D106,MASTER[],2,FALSE),"")</f>
        <v/>
      </c>
      <c r="H106" s="61" t="str">
        <f>IF(F106="OK",VLOOKUP(D106,MASTER[],8,FALSE),"")</f>
        <v/>
      </c>
      <c r="I106" s="116" t="str">
        <f>IF( LEN(J106)=0,"", IF(AND( COUNTIF($J$8:$J$107,J106)&gt;1,G106=CATEGORIES!$C$45),"same org/yr",""))</f>
        <v/>
      </c>
      <c r="J106" s="117" t="str">
        <f t="shared" si="2"/>
        <v/>
      </c>
    </row>
    <row r="107" spans="1:10" x14ac:dyDescent="0.3">
      <c r="A107" s="2">
        <f>A106+1</f>
        <v>100</v>
      </c>
      <c r="B107" s="59"/>
      <c r="C107" s="65"/>
      <c r="D107" s="3"/>
      <c r="E107" s="54"/>
      <c r="F107" s="60" t="str">
        <f>IF(ISTEXT(D107),IF(NOT(ISNA(VLOOKUP(D107,MASTER[ABBREVIATION],1,FALSE))),"OK","?"),"")</f>
        <v/>
      </c>
      <c r="G107" s="60" t="str">
        <f>IF(F107="OK",VLOOKUP(D107,MASTER[],2,FALSE),"")</f>
        <v/>
      </c>
      <c r="H107" s="61" t="str">
        <f>IF(F107="OK",VLOOKUP(D107,MASTER[],8,FALSE),"")</f>
        <v/>
      </c>
      <c r="I107" s="116" t="str">
        <f>IF( LEN(J107)=0,"", IF(AND( COUNTIF($J$8:$J$107,J107)&gt;1,G107=CATEGORIES!$C$45),"same org/yr",""))</f>
        <v/>
      </c>
      <c r="J107" s="117" t="str">
        <f t="shared" si="2"/>
        <v/>
      </c>
    </row>
    <row r="108" spans="1:10" x14ac:dyDescent="0.3">
      <c r="B108"/>
      <c r="C108" s="13"/>
      <c r="D108"/>
      <c r="E108" s="6"/>
    </row>
    <row r="109" spans="1:10" x14ac:dyDescent="0.3">
      <c r="B109"/>
      <c r="C109" s="13"/>
      <c r="D109"/>
      <c r="E109" s="6"/>
    </row>
    <row r="110" spans="1:10" x14ac:dyDescent="0.3">
      <c r="B110"/>
      <c r="C110" s="13"/>
      <c r="D110"/>
      <c r="E110" s="6"/>
    </row>
    <row r="111" spans="1:10" x14ac:dyDescent="0.3">
      <c r="B111"/>
      <c r="C111" s="13"/>
      <c r="D111"/>
      <c r="E111" s="6"/>
    </row>
  </sheetData>
  <phoneticPr fontId="19" type="noConversion"/>
  <dataValidations xWindow="986" yWindow="616" count="5">
    <dataValidation type="date" allowBlank="1" showInputMessage="1" showErrorMessage="1" promptTitle="DATE" prompt="MM/DD/YY" sqref="C108:C111" xr:uid="{00000000-0002-0000-0000-000000000000}">
      <formula1>36526</formula1>
      <formula2>73415</formula2>
    </dataValidation>
    <dataValidation type="decimal" errorStyle="information" allowBlank="1" showInputMessage="1" showErrorMessage="1" errorTitle="beware" error="calculation will be off if nonnumeric value is input" promptTitle="hours" prompt="only if needed" sqref="E108:E1048576" xr:uid="{00000000-0002-0000-0000-000001000000}">
      <formula1>0</formula1>
      <formula2>9999</formula2>
    </dataValidation>
    <dataValidation errorStyle="information" allowBlank="1" showInputMessage="1" showErrorMessage="1" errorTitle="beware" error="calculation will be off if nonnumeric value is input" promptTitle="hours" prompt="only if needed" sqref="E1:E7" xr:uid="{00000000-0002-0000-0000-000002000000}"/>
    <dataValidation type="date" allowBlank="1" showInputMessage="1" showErrorMessage="1" errorTitle="Need valid YEAR" error="format M/D/Y  or  M-D-Y" sqref="C8:C107" xr:uid="{00000000-0002-0000-0000-000003000000}">
      <formula1>36161</formula1>
      <formula2>73050</formula2>
    </dataValidation>
    <dataValidation type="decimal" errorStyle="information" allowBlank="1" showInputMessage="1" showErrorMessage="1" error="number not recognized" sqref="E8:E107" xr:uid="{00000000-0002-0000-0000-000004000000}">
      <formula1>0</formula1>
      <formula2>9999</formula2>
    </dataValidation>
  </dataValidations>
  <pageMargins left="0.75" right="0.75" top="1" bottom="1" header="0.5" footer="0.5"/>
  <legacyDrawing r:id="rId1"/>
  <tableParts count="2">
    <tablePart r:id="rId2"/>
    <tablePart r:id="rId3"/>
  </tableParts>
  <extLst>
    <ext xmlns:x14="http://schemas.microsoft.com/office/spreadsheetml/2009/9/main" uri="{78C0D931-6437-407d-A8EE-F0AAD7539E65}">
      <x14:conditionalFormattings>
        <x14:conditionalFormatting xmlns:xm="http://schemas.microsoft.com/office/excel/2006/main">
          <x14:cfRule type="expression" priority="1" id="{A049ED5A-B265-5D47-813F-D48ED2B3DDCD}">
            <xm:f>(G8=CATEGORIES!$C$44)</xm:f>
            <x14:dxf>
              <font>
                <b val="0"/>
                <i val="0"/>
                <strike val="0"/>
                <u val="none"/>
                <color theme="1"/>
              </font>
              <fill>
                <patternFill patternType="solid">
                  <fgColor indexed="64"/>
                  <bgColor theme="9" tint="0.59999389629810485"/>
                </patternFill>
              </fill>
            </x14:dxf>
          </x14:cfRule>
          <xm:sqref>E8:E107</xm:sqref>
        </x14:conditionalFormatting>
      </x14:conditionalFormattings>
    </ext>
    <ext xmlns:x14="http://schemas.microsoft.com/office/spreadsheetml/2009/9/main" uri="{CCE6A557-97BC-4b89-ADB6-D9C93CAAB3DF}">
      <x14:dataValidations xmlns:xm="http://schemas.microsoft.com/office/excel/2006/main" xWindow="986" yWindow="616" count="2">
        <x14:dataValidation type="list" allowBlank="1" showInputMessage="1" showErrorMessage="1" xr:uid="{00000000-0002-0000-0000-000005000000}">
          <x14:formula1>
            <xm:f>CATEGORIES!$C$7:$C$38</xm:f>
          </x14:formula1>
          <xm:sqref>D108:D1048576</xm:sqref>
        </x14:dataValidation>
        <x14:dataValidation type="list" errorStyle="warning" allowBlank="1" showInputMessage="1" showErrorMessage="1" error="If category is missing or incorrect, accuracy will be compromised" xr:uid="{00000000-0002-0000-0000-000006000000}">
          <x14:formula1>
            <xm:f>CATEGORIES!$C$7:$C$38</xm:f>
          </x14:formula1>
          <xm:sqref>D8:D107</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9"/>
  <sheetViews>
    <sheetView showGridLines="0" topLeftCell="D1" workbookViewId="0">
      <selection activeCell="I11" sqref="I11"/>
    </sheetView>
  </sheetViews>
  <sheetFormatPr defaultColWidth="10.875" defaultRowHeight="18.75" x14ac:dyDescent="0.3"/>
  <cols>
    <col min="1" max="1" width="5.625" style="1" customWidth="1"/>
    <col min="2" max="2" width="6" style="1" customWidth="1"/>
    <col min="3" max="3" width="21.875" style="1" customWidth="1"/>
    <col min="4" max="4" width="20.875" style="1" customWidth="1"/>
    <col min="5" max="5" width="12.875" style="1" customWidth="1"/>
    <col min="6" max="6" width="17.625" style="1" customWidth="1"/>
    <col min="7" max="7" width="22" style="1" customWidth="1"/>
    <col min="8" max="8" width="48.125" style="1" customWidth="1"/>
    <col min="9" max="9" width="121.5" style="1" customWidth="1"/>
    <col min="10" max="10" width="48.125" style="1" customWidth="1"/>
    <col min="11" max="16384" width="10.875" style="1"/>
  </cols>
  <sheetData>
    <row r="1" spans="1:10" x14ac:dyDescent="0.3">
      <c r="A1" s="19"/>
      <c r="B1" s="19"/>
    </row>
    <row r="2" spans="1:10" x14ac:dyDescent="0.3">
      <c r="A2" s="19"/>
      <c r="B2" s="20"/>
    </row>
    <row r="3" spans="1:10" ht="32.25" x14ac:dyDescent="0.3">
      <c r="A3" s="19"/>
      <c r="B3" s="20"/>
      <c r="D3" s="108" t="s">
        <v>214</v>
      </c>
    </row>
    <row r="4" spans="1:10" x14ac:dyDescent="0.3">
      <c r="A4" s="19"/>
      <c r="B4" s="20"/>
      <c r="C4" s="55" t="s">
        <v>94</v>
      </c>
      <c r="H4"/>
    </row>
    <row r="5" spans="1:10" x14ac:dyDescent="0.3">
      <c r="A5" s="19"/>
      <c r="B5" s="4"/>
    </row>
    <row r="6" spans="1:10" s="15" customFormat="1" x14ac:dyDescent="0.3">
      <c r="A6" s="19"/>
      <c r="B6" s="14"/>
      <c r="C6" s="17" t="s">
        <v>49</v>
      </c>
      <c r="D6" s="17" t="s">
        <v>51</v>
      </c>
      <c r="E6" s="17" t="s">
        <v>54</v>
      </c>
      <c r="F6" s="17" t="s">
        <v>20</v>
      </c>
      <c r="G6" s="16" t="s">
        <v>53</v>
      </c>
      <c r="H6" s="17" t="s">
        <v>213</v>
      </c>
      <c r="I6" s="16" t="s">
        <v>21</v>
      </c>
      <c r="J6" s="17" t="s">
        <v>104</v>
      </c>
    </row>
    <row r="7" spans="1:10" x14ac:dyDescent="0.3">
      <c r="A7"/>
      <c r="B7"/>
      <c r="C7" s="84" t="s">
        <v>108</v>
      </c>
      <c r="D7" s="85" t="str">
        <f>$D$44</f>
        <v>1x per yr max</v>
      </c>
      <c r="E7" s="87">
        <v>10</v>
      </c>
      <c r="F7" s="87" t="s">
        <v>22</v>
      </c>
      <c r="G7" s="87" t="s">
        <v>1</v>
      </c>
      <c r="H7" s="86" t="s">
        <v>125</v>
      </c>
      <c r="I7" s="18" t="s">
        <v>130</v>
      </c>
      <c r="J7" s="53" t="s">
        <v>97</v>
      </c>
    </row>
    <row r="8" spans="1:10" x14ac:dyDescent="0.3">
      <c r="A8"/>
      <c r="B8"/>
      <c r="C8" s="84" t="s">
        <v>40</v>
      </c>
      <c r="D8" s="85" t="str">
        <f>$D$44</f>
        <v>1x per yr max</v>
      </c>
      <c r="E8" s="87" t="s">
        <v>136</v>
      </c>
      <c r="F8" s="87" t="s">
        <v>22</v>
      </c>
      <c r="G8" s="87" t="s">
        <v>2</v>
      </c>
      <c r="H8" s="86" t="s">
        <v>125</v>
      </c>
      <c r="I8" s="18" t="s">
        <v>131</v>
      </c>
      <c r="J8" s="53" t="s">
        <v>95</v>
      </c>
    </row>
    <row r="9" spans="1:10" x14ac:dyDescent="0.3">
      <c r="C9" s="84" t="s">
        <v>41</v>
      </c>
      <c r="D9" s="85" t="str">
        <f>$D$44</f>
        <v>1x per yr max</v>
      </c>
      <c r="E9" s="87" t="s">
        <v>136</v>
      </c>
      <c r="F9" s="87" t="s">
        <v>22</v>
      </c>
      <c r="G9" s="87" t="s">
        <v>3</v>
      </c>
      <c r="H9" s="86" t="s">
        <v>125</v>
      </c>
      <c r="I9" s="18" t="s">
        <v>132</v>
      </c>
      <c r="J9" s="53" t="s">
        <v>96</v>
      </c>
    </row>
    <row r="10" spans="1:10" x14ac:dyDescent="0.3">
      <c r="C10" s="84" t="s">
        <v>135</v>
      </c>
      <c r="D10" s="85" t="str">
        <f>CHAR(32)</f>
        <v xml:space="preserve"> </v>
      </c>
      <c r="E10" s="87">
        <v>5</v>
      </c>
      <c r="F10" s="87" t="s">
        <v>22</v>
      </c>
      <c r="G10" s="87" t="s">
        <v>124</v>
      </c>
      <c r="H10" s="86" t="s">
        <v>125</v>
      </c>
      <c r="I10" s="18" t="s">
        <v>133</v>
      </c>
      <c r="J10" s="53" t="s">
        <v>156</v>
      </c>
    </row>
    <row r="11" spans="1:10" x14ac:dyDescent="0.3">
      <c r="C11" s="84" t="s">
        <v>44</v>
      </c>
      <c r="D11" s="85" t="str">
        <f>CHAR(32)</f>
        <v xml:space="preserve"> </v>
      </c>
      <c r="E11" s="87" t="s">
        <v>139</v>
      </c>
      <c r="F11" s="87" t="s">
        <v>22</v>
      </c>
      <c r="G11" s="87" t="s">
        <v>4</v>
      </c>
      <c r="H11" s="86" t="s">
        <v>125</v>
      </c>
      <c r="I11" s="18" t="s">
        <v>237</v>
      </c>
      <c r="J11" s="53" t="s">
        <v>106</v>
      </c>
    </row>
    <row r="12" spans="1:10" x14ac:dyDescent="0.3">
      <c r="C12" s="84" t="s">
        <v>42</v>
      </c>
      <c r="D12" s="85" t="str">
        <f>CHAR(32)</f>
        <v xml:space="preserve"> </v>
      </c>
      <c r="E12" s="87" t="s">
        <v>139</v>
      </c>
      <c r="F12" s="87" t="s">
        <v>22</v>
      </c>
      <c r="G12" s="87" t="s">
        <v>5</v>
      </c>
      <c r="H12" s="86" t="s">
        <v>125</v>
      </c>
      <c r="I12" s="18" t="s">
        <v>134</v>
      </c>
      <c r="J12" s="53" t="s">
        <v>107</v>
      </c>
    </row>
    <row r="13" spans="1:10" x14ac:dyDescent="0.3">
      <c r="C13" s="84" t="s">
        <v>45</v>
      </c>
      <c r="D13" s="85" t="str">
        <f>CHAR(32)</f>
        <v xml:space="preserve"> </v>
      </c>
      <c r="E13" s="87" t="s">
        <v>139</v>
      </c>
      <c r="F13" s="87" t="s">
        <v>22</v>
      </c>
      <c r="G13" s="87" t="s">
        <v>6</v>
      </c>
      <c r="H13" s="86" t="s">
        <v>125</v>
      </c>
      <c r="I13" s="18" t="s">
        <v>138</v>
      </c>
      <c r="J13" s="53" t="s">
        <v>105</v>
      </c>
    </row>
    <row r="14" spans="1:10" x14ac:dyDescent="0.3">
      <c r="C14" s="84" t="s">
        <v>43</v>
      </c>
      <c r="D14" s="85" t="str">
        <f>CHAR(32)</f>
        <v xml:space="preserve"> </v>
      </c>
      <c r="E14" s="87" t="s">
        <v>136</v>
      </c>
      <c r="F14" s="87" t="s">
        <v>22</v>
      </c>
      <c r="G14" s="87" t="s">
        <v>140</v>
      </c>
      <c r="H14" s="86" t="s">
        <v>125</v>
      </c>
      <c r="I14" s="18" t="s">
        <v>137</v>
      </c>
      <c r="J14" s="53" t="s">
        <v>155</v>
      </c>
    </row>
    <row r="15" spans="1:10" x14ac:dyDescent="0.3">
      <c r="C15" s="84" t="s">
        <v>145</v>
      </c>
      <c r="D15" s="85" t="str">
        <f>$D$46</f>
        <v>same mod max 20</v>
      </c>
      <c r="E15" s="87" t="s">
        <v>136</v>
      </c>
      <c r="F15" s="87" t="s">
        <v>23</v>
      </c>
      <c r="G15" s="87" t="s">
        <v>7</v>
      </c>
      <c r="H15" s="86" t="s">
        <v>24</v>
      </c>
      <c r="I15" s="18" t="s">
        <v>226</v>
      </c>
      <c r="J15" s="53" t="s">
        <v>215</v>
      </c>
    </row>
    <row r="16" spans="1:10" ht="37.5" x14ac:dyDescent="0.3">
      <c r="C16" s="84" t="s">
        <v>190</v>
      </c>
      <c r="D16" s="85" t="str">
        <f>$D$43</f>
        <v>need hours</v>
      </c>
      <c r="E16" s="87" t="s">
        <v>144</v>
      </c>
      <c r="F16" s="87" t="s">
        <v>23</v>
      </c>
      <c r="G16" s="87" t="s">
        <v>8</v>
      </c>
      <c r="H16" s="86" t="s">
        <v>24</v>
      </c>
      <c r="I16" s="18" t="s">
        <v>153</v>
      </c>
      <c r="J16" s="53" t="s">
        <v>154</v>
      </c>
    </row>
    <row r="17" spans="3:10" x14ac:dyDescent="0.3">
      <c r="C17" s="84" t="s">
        <v>146</v>
      </c>
      <c r="D17" s="85" t="str">
        <f>$D$43</f>
        <v>need hours</v>
      </c>
      <c r="E17" s="87" t="s">
        <v>144</v>
      </c>
      <c r="F17" s="87" t="s">
        <v>23</v>
      </c>
      <c r="G17" s="87" t="s">
        <v>9</v>
      </c>
      <c r="H17" s="86" t="s">
        <v>24</v>
      </c>
      <c r="I17" s="18" t="s">
        <v>216</v>
      </c>
      <c r="J17" s="53" t="s">
        <v>200</v>
      </c>
    </row>
    <row r="18" spans="3:10" x14ac:dyDescent="0.3">
      <c r="C18" s="84" t="s">
        <v>38</v>
      </c>
      <c r="D18" s="85" t="str">
        <f>$D$43</f>
        <v>need hours</v>
      </c>
      <c r="E18" s="87">
        <v>3</v>
      </c>
      <c r="F18" s="87" t="s">
        <v>23</v>
      </c>
      <c r="G18" s="87" t="s">
        <v>10</v>
      </c>
      <c r="H18" s="86" t="s">
        <v>24</v>
      </c>
      <c r="I18" s="18" t="s">
        <v>147</v>
      </c>
      <c r="J18" s="53" t="s">
        <v>201</v>
      </c>
    </row>
    <row r="19" spans="3:10" x14ac:dyDescent="0.3">
      <c r="C19" s="84" t="s">
        <v>114</v>
      </c>
      <c r="D19" s="85" t="str">
        <f>$D$43</f>
        <v>need hours</v>
      </c>
      <c r="E19" s="87" t="s">
        <v>144</v>
      </c>
      <c r="F19" s="87" t="s">
        <v>23</v>
      </c>
      <c r="G19" s="87" t="s">
        <v>11</v>
      </c>
      <c r="H19" s="86" t="s">
        <v>24</v>
      </c>
      <c r="I19" s="18" t="s">
        <v>148</v>
      </c>
      <c r="J19" s="53" t="s">
        <v>202</v>
      </c>
    </row>
    <row r="20" spans="3:10" x14ac:dyDescent="0.3">
      <c r="C20" s="84" t="s">
        <v>39</v>
      </c>
      <c r="D20" s="85" t="str">
        <f>CHAR(32)</f>
        <v xml:space="preserve"> </v>
      </c>
      <c r="E20" s="87" t="s">
        <v>144</v>
      </c>
      <c r="F20" s="87" t="s">
        <v>23</v>
      </c>
      <c r="G20" s="87" t="s">
        <v>141</v>
      </c>
      <c r="H20" s="86" t="s">
        <v>24</v>
      </c>
      <c r="I20" s="18" t="s">
        <v>149</v>
      </c>
      <c r="J20" s="53" t="s">
        <v>203</v>
      </c>
    </row>
    <row r="21" spans="3:10" x14ac:dyDescent="0.3">
      <c r="C21" s="84" t="s">
        <v>37</v>
      </c>
      <c r="D21" s="85" t="str">
        <f>CHAR(32)</f>
        <v xml:space="preserve"> </v>
      </c>
      <c r="E21" s="87" t="s">
        <v>144</v>
      </c>
      <c r="F21" s="87" t="s">
        <v>23</v>
      </c>
      <c r="G21" s="87" t="s">
        <v>142</v>
      </c>
      <c r="H21" s="86" t="s">
        <v>24</v>
      </c>
      <c r="I21" s="18" t="s">
        <v>150</v>
      </c>
      <c r="J21" s="53" t="s">
        <v>204</v>
      </c>
    </row>
    <row r="22" spans="3:10" x14ac:dyDescent="0.3">
      <c r="C22" s="84" t="s">
        <v>151</v>
      </c>
      <c r="D22" s="85" t="str">
        <f>CHAR(32)</f>
        <v xml:space="preserve"> </v>
      </c>
      <c r="E22" s="87" t="s">
        <v>144</v>
      </c>
      <c r="F22" s="87" t="s">
        <v>23</v>
      </c>
      <c r="G22" s="87" t="s">
        <v>143</v>
      </c>
      <c r="H22" s="86" t="s">
        <v>24</v>
      </c>
      <c r="I22" s="18" t="s">
        <v>152</v>
      </c>
      <c r="J22" s="53" t="s">
        <v>205</v>
      </c>
    </row>
    <row r="23" spans="3:10" x14ac:dyDescent="0.3">
      <c r="C23" s="84" t="s">
        <v>186</v>
      </c>
      <c r="D23" s="85" t="str">
        <f>$D$45</f>
        <v>6/day, 12 all</v>
      </c>
      <c r="E23" s="87" t="s">
        <v>187</v>
      </c>
      <c r="F23" s="87" t="s">
        <v>25</v>
      </c>
      <c r="G23" s="87" t="s">
        <v>12</v>
      </c>
      <c r="H23" s="86" t="s">
        <v>27</v>
      </c>
      <c r="I23" s="18" t="s">
        <v>157</v>
      </c>
      <c r="J23" s="53" t="s">
        <v>98</v>
      </c>
    </row>
    <row r="24" spans="3:10" x14ac:dyDescent="0.3">
      <c r="C24" s="84" t="s">
        <v>185</v>
      </c>
      <c r="D24" s="85" t="str">
        <f>$D$43</f>
        <v>need hours</v>
      </c>
      <c r="E24" s="87" t="s">
        <v>188</v>
      </c>
      <c r="F24" s="87" t="s">
        <v>25</v>
      </c>
      <c r="G24" s="87" t="s">
        <v>13</v>
      </c>
      <c r="H24" s="86" t="s">
        <v>27</v>
      </c>
      <c r="I24" s="18" t="s">
        <v>158</v>
      </c>
      <c r="J24" s="53" t="s">
        <v>206</v>
      </c>
    </row>
    <row r="25" spans="3:10" x14ac:dyDescent="0.3">
      <c r="C25" s="84" t="s">
        <v>163</v>
      </c>
      <c r="D25" s="85" t="str">
        <f>$D$44</f>
        <v>1x per yr max</v>
      </c>
      <c r="E25" s="87" t="s">
        <v>136</v>
      </c>
      <c r="F25" s="87" t="s">
        <v>26</v>
      </c>
      <c r="G25" s="87" t="s">
        <v>14</v>
      </c>
      <c r="H25" s="86" t="s">
        <v>127</v>
      </c>
      <c r="I25" s="18" t="s">
        <v>225</v>
      </c>
      <c r="J25" s="53" t="s">
        <v>207</v>
      </c>
    </row>
    <row r="26" spans="3:10" x14ac:dyDescent="0.3">
      <c r="C26" s="84" t="s">
        <v>164</v>
      </c>
      <c r="D26" s="85" t="str">
        <f>$D$44</f>
        <v>1x per yr max</v>
      </c>
      <c r="E26" s="87" t="s">
        <v>139</v>
      </c>
      <c r="F26" s="87" t="s">
        <v>26</v>
      </c>
      <c r="G26" s="87" t="s">
        <v>160</v>
      </c>
      <c r="H26" s="86" t="s">
        <v>127</v>
      </c>
      <c r="I26" s="18" t="s">
        <v>167</v>
      </c>
      <c r="J26" s="53" t="s">
        <v>208</v>
      </c>
    </row>
    <row r="27" spans="3:10" x14ac:dyDescent="0.3">
      <c r="C27" s="84" t="s">
        <v>35</v>
      </c>
      <c r="D27" s="85" t="str">
        <f>$D$44</f>
        <v>1x per yr max</v>
      </c>
      <c r="E27" s="87" t="s">
        <v>144</v>
      </c>
      <c r="F27" s="87" t="s">
        <v>26</v>
      </c>
      <c r="G27" s="87" t="s">
        <v>159</v>
      </c>
      <c r="H27" s="86" t="s">
        <v>127</v>
      </c>
      <c r="I27" s="18" t="s">
        <v>168</v>
      </c>
      <c r="J27" s="53" t="s">
        <v>209</v>
      </c>
    </row>
    <row r="28" spans="3:10" x14ac:dyDescent="0.3">
      <c r="C28" s="84" t="s">
        <v>165</v>
      </c>
      <c r="D28" s="85" t="str">
        <f>CHAR(32)</f>
        <v xml:space="preserve"> </v>
      </c>
      <c r="E28" s="87" t="s">
        <v>144</v>
      </c>
      <c r="F28" s="87" t="s">
        <v>26</v>
      </c>
      <c r="G28" s="87" t="s">
        <v>161</v>
      </c>
      <c r="H28" s="86" t="s">
        <v>127</v>
      </c>
      <c r="I28" s="18" t="s">
        <v>169</v>
      </c>
      <c r="J28" s="18" t="s">
        <v>210</v>
      </c>
    </row>
    <row r="29" spans="3:10" x14ac:dyDescent="0.3">
      <c r="C29" s="84" t="s">
        <v>166</v>
      </c>
      <c r="D29" s="85" t="str">
        <f>CHAR(32)</f>
        <v xml:space="preserve"> </v>
      </c>
      <c r="E29" s="87" t="s">
        <v>174</v>
      </c>
      <c r="F29" s="87" t="s">
        <v>26</v>
      </c>
      <c r="G29" s="87" t="s">
        <v>162</v>
      </c>
      <c r="H29" s="86" t="s">
        <v>127</v>
      </c>
      <c r="I29" s="18" t="s">
        <v>170</v>
      </c>
      <c r="J29" s="53" t="s">
        <v>199</v>
      </c>
    </row>
    <row r="30" spans="3:10" x14ac:dyDescent="0.3">
      <c r="C30" s="84" t="s">
        <v>34</v>
      </c>
      <c r="D30" s="85" t="str">
        <f>$D$47</f>
        <v>1x per team-year</v>
      </c>
      <c r="E30" s="87" t="s">
        <v>139</v>
      </c>
      <c r="F30" s="87" t="s">
        <v>28</v>
      </c>
      <c r="G30" s="87" t="s">
        <v>15</v>
      </c>
      <c r="H30" s="86" t="s">
        <v>128</v>
      </c>
      <c r="I30" s="18" t="s">
        <v>228</v>
      </c>
      <c r="J30" s="53" t="s">
        <v>198</v>
      </c>
    </row>
    <row r="31" spans="3:10" x14ac:dyDescent="0.3">
      <c r="C31" s="84" t="s">
        <v>171</v>
      </c>
      <c r="D31" s="85" t="str">
        <f>$D$43</f>
        <v>need hours</v>
      </c>
      <c r="E31" s="87" t="s">
        <v>174</v>
      </c>
      <c r="F31" s="87" t="s">
        <v>28</v>
      </c>
      <c r="G31" s="87" t="s">
        <v>16</v>
      </c>
      <c r="H31" s="86" t="s">
        <v>128</v>
      </c>
      <c r="I31" s="18" t="s">
        <v>234</v>
      </c>
      <c r="J31" s="53" t="s">
        <v>197</v>
      </c>
    </row>
    <row r="32" spans="3:10" x14ac:dyDescent="0.3">
      <c r="C32" s="84" t="s">
        <v>172</v>
      </c>
      <c r="D32" s="85" t="str">
        <f>$D$48</f>
        <v>1x per group-year</v>
      </c>
      <c r="E32" s="87" t="s">
        <v>139</v>
      </c>
      <c r="F32" s="87" t="s">
        <v>28</v>
      </c>
      <c r="G32" s="87" t="s">
        <v>17</v>
      </c>
      <c r="H32" s="86" t="s">
        <v>128</v>
      </c>
      <c r="I32" s="18" t="s">
        <v>235</v>
      </c>
      <c r="J32" s="53" t="s">
        <v>196</v>
      </c>
    </row>
    <row r="33" spans="2:10" x14ac:dyDescent="0.3">
      <c r="C33" s="84" t="s">
        <v>173</v>
      </c>
      <c r="D33" s="85" t="str">
        <f t="shared" ref="D33:D38" si="0">CHAR(32)</f>
        <v xml:space="preserve"> </v>
      </c>
      <c r="E33" s="87" t="s">
        <v>139</v>
      </c>
      <c r="F33" s="87" t="s">
        <v>28</v>
      </c>
      <c r="G33" s="87" t="s">
        <v>18</v>
      </c>
      <c r="H33" s="86" t="s">
        <v>29</v>
      </c>
      <c r="I33" s="18" t="s">
        <v>230</v>
      </c>
      <c r="J33" s="53" t="s">
        <v>195</v>
      </c>
    </row>
    <row r="34" spans="2:10" x14ac:dyDescent="0.3">
      <c r="C34" s="84" t="s">
        <v>109</v>
      </c>
      <c r="D34" s="85" t="str">
        <f t="shared" si="0"/>
        <v xml:space="preserve"> </v>
      </c>
      <c r="E34" s="87">
        <v>5</v>
      </c>
      <c r="F34" s="87" t="s">
        <v>30</v>
      </c>
      <c r="G34" s="87" t="s">
        <v>176</v>
      </c>
      <c r="H34" s="86" t="s">
        <v>31</v>
      </c>
      <c r="I34" s="18" t="s">
        <v>182</v>
      </c>
      <c r="J34" s="53" t="s">
        <v>99</v>
      </c>
    </row>
    <row r="35" spans="2:10" x14ac:dyDescent="0.3">
      <c r="C35" s="84" t="s">
        <v>46</v>
      </c>
      <c r="D35" s="85" t="str">
        <f t="shared" si="0"/>
        <v xml:space="preserve"> </v>
      </c>
      <c r="E35" s="87" t="s">
        <v>175</v>
      </c>
      <c r="F35" s="87" t="s">
        <v>30</v>
      </c>
      <c r="G35" s="87" t="s">
        <v>177</v>
      </c>
      <c r="H35" s="86" t="s">
        <v>31</v>
      </c>
      <c r="I35" s="18" t="s">
        <v>183</v>
      </c>
      <c r="J35" s="53" t="s">
        <v>100</v>
      </c>
    </row>
    <row r="36" spans="2:10" x14ac:dyDescent="0.3">
      <c r="C36" s="84" t="s">
        <v>47</v>
      </c>
      <c r="D36" s="85" t="str">
        <f t="shared" si="0"/>
        <v xml:space="preserve"> </v>
      </c>
      <c r="E36" s="87" t="s">
        <v>174</v>
      </c>
      <c r="F36" s="87" t="s">
        <v>30</v>
      </c>
      <c r="G36" s="87" t="s">
        <v>178</v>
      </c>
      <c r="H36" s="86" t="s">
        <v>31</v>
      </c>
      <c r="I36" s="18" t="s">
        <v>184</v>
      </c>
      <c r="J36" s="53" t="s">
        <v>101</v>
      </c>
    </row>
    <row r="37" spans="2:10" x14ac:dyDescent="0.3">
      <c r="C37" s="84" t="s">
        <v>48</v>
      </c>
      <c r="D37" s="85" t="str">
        <f t="shared" si="0"/>
        <v xml:space="preserve"> </v>
      </c>
      <c r="E37" s="87">
        <v>2</v>
      </c>
      <c r="F37" s="87" t="s">
        <v>30</v>
      </c>
      <c r="G37" s="87" t="s">
        <v>179</v>
      </c>
      <c r="H37" s="86" t="s">
        <v>31</v>
      </c>
      <c r="I37" s="18" t="s">
        <v>181</v>
      </c>
      <c r="J37" s="53" t="s">
        <v>102</v>
      </c>
    </row>
    <row r="38" spans="2:10" ht="37.5" x14ac:dyDescent="0.3">
      <c r="C38" s="84" t="s">
        <v>36</v>
      </c>
      <c r="D38" s="85" t="str">
        <f t="shared" si="0"/>
        <v xml:space="preserve"> </v>
      </c>
      <c r="E38" s="88" t="s">
        <v>55</v>
      </c>
      <c r="F38" s="87" t="s">
        <v>32</v>
      </c>
      <c r="G38" s="87" t="s">
        <v>19</v>
      </c>
      <c r="H38" s="86" t="s">
        <v>33</v>
      </c>
      <c r="I38" s="18" t="s">
        <v>180</v>
      </c>
      <c r="J38" s="53" t="s">
        <v>103</v>
      </c>
    </row>
    <row r="42" spans="2:10" x14ac:dyDescent="0.3">
      <c r="B42"/>
      <c r="C42"/>
      <c r="D42" t="s">
        <v>115</v>
      </c>
      <c r="E42"/>
      <c r="F42"/>
      <c r="H42" s="1" t="s">
        <v>129</v>
      </c>
    </row>
    <row r="43" spans="2:10" ht="37.5" x14ac:dyDescent="0.3">
      <c r="B43"/>
      <c r="C43"/>
      <c r="D43" s="109" t="s">
        <v>191</v>
      </c>
      <c r="E43"/>
      <c r="F43"/>
      <c r="H43" s="103" t="s">
        <v>126</v>
      </c>
    </row>
    <row r="44" spans="2:10" x14ac:dyDescent="0.3">
      <c r="B44"/>
      <c r="C44"/>
      <c r="D44" s="110" t="s">
        <v>110</v>
      </c>
      <c r="E44"/>
      <c r="F44"/>
      <c r="H44" s="103" t="s">
        <v>24</v>
      </c>
    </row>
    <row r="45" spans="2:10" x14ac:dyDescent="0.3">
      <c r="B45"/>
      <c r="C45"/>
      <c r="D45" s="110" t="s">
        <v>211</v>
      </c>
      <c r="E45"/>
      <c r="F45"/>
      <c r="H45" s="104" t="s">
        <v>27</v>
      </c>
    </row>
    <row r="46" spans="2:10" x14ac:dyDescent="0.3">
      <c r="B46"/>
      <c r="C46"/>
      <c r="D46" s="110" t="s">
        <v>192</v>
      </c>
      <c r="E46"/>
      <c r="F46"/>
      <c r="H46" s="105" t="s">
        <v>127</v>
      </c>
    </row>
    <row r="47" spans="2:10" x14ac:dyDescent="0.3">
      <c r="B47"/>
      <c r="C47"/>
      <c r="D47" s="110" t="s">
        <v>217</v>
      </c>
      <c r="E47"/>
      <c r="F47"/>
      <c r="H47" s="104" t="s">
        <v>128</v>
      </c>
    </row>
    <row r="48" spans="2:10" x14ac:dyDescent="0.3">
      <c r="C48"/>
      <c r="D48" s="46" t="s">
        <v>218</v>
      </c>
      <c r="H48" s="104" t="s">
        <v>31</v>
      </c>
    </row>
    <row r="49" spans="3:8" x14ac:dyDescent="0.3">
      <c r="C49"/>
      <c r="H49" s="104" t="s">
        <v>231</v>
      </c>
    </row>
  </sheetData>
  <phoneticPr fontId="19" type="noConversion"/>
  <pageMargins left="0.75" right="0.75" top="1" bottom="1" header="0.5" footer="0.5"/>
  <legacyDrawing r:id="rId1"/>
  <tableParts count="3">
    <tablePart r:id="rId2"/>
    <tablePart r:id="rId3"/>
    <tablePart r:id="rId4"/>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16"/>
  <sheetViews>
    <sheetView showGridLines="0" tabSelected="1" topLeftCell="A18" workbookViewId="0">
      <selection activeCell="H26" sqref="H26"/>
    </sheetView>
  </sheetViews>
  <sheetFormatPr defaultColWidth="11" defaultRowHeight="15.75" x14ac:dyDescent="0.25"/>
  <cols>
    <col min="1" max="1" width="12.375" customWidth="1"/>
    <col min="2" max="2" width="50.125" customWidth="1"/>
    <col min="3" max="3" width="11.875" customWidth="1"/>
    <col min="4" max="4" width="13.875" customWidth="1"/>
    <col min="5" max="5" width="12.125" customWidth="1"/>
    <col min="6" max="6" width="16.625" customWidth="1"/>
  </cols>
  <sheetData>
    <row r="1" spans="1:6" x14ac:dyDescent="0.25">
      <c r="A1" s="8"/>
      <c r="C1" s="8"/>
    </row>
    <row r="2" spans="1:6" x14ac:dyDescent="0.25">
      <c r="A2" s="8"/>
      <c r="B2" s="8"/>
      <c r="C2" s="8"/>
    </row>
    <row r="3" spans="1:6" x14ac:dyDescent="0.25">
      <c r="A3" s="21"/>
      <c r="B3" s="23"/>
      <c r="C3" s="22"/>
      <c r="D3" s="23"/>
      <c r="E3" s="23"/>
      <c r="F3" s="24"/>
    </row>
    <row r="4" spans="1:6" x14ac:dyDescent="0.25">
      <c r="A4" s="49"/>
      <c r="B4" s="26" t="s">
        <v>91</v>
      </c>
      <c r="C4" s="46"/>
      <c r="D4" s="10"/>
      <c r="E4" s="10"/>
      <c r="F4" s="41"/>
    </row>
    <row r="5" spans="1:6" x14ac:dyDescent="0.25">
      <c r="A5" s="25"/>
      <c r="B5" s="26" t="s">
        <v>90</v>
      </c>
      <c r="C5" s="26"/>
      <c r="D5" s="11"/>
      <c r="E5" s="11"/>
      <c r="F5" s="27"/>
    </row>
    <row r="6" spans="1:6" x14ac:dyDescent="0.25">
      <c r="A6" s="28"/>
      <c r="B6" s="29"/>
      <c r="C6" s="11"/>
      <c r="D6" s="11"/>
      <c r="E6" s="11"/>
      <c r="F6" s="27"/>
    </row>
    <row r="7" spans="1:6" ht="20.25" x14ac:dyDescent="0.3">
      <c r="A7" s="28"/>
      <c r="B7" s="58" t="s">
        <v>219</v>
      </c>
      <c r="C7" s="30"/>
      <c r="D7" s="30"/>
      <c r="E7" s="11"/>
      <c r="F7" s="27"/>
    </row>
    <row r="8" spans="1:6" ht="20.25" x14ac:dyDescent="0.3">
      <c r="A8" s="28"/>
      <c r="B8" s="58"/>
      <c r="C8" s="30"/>
      <c r="D8" s="30"/>
      <c r="E8" s="11"/>
      <c r="F8" s="27"/>
    </row>
    <row r="9" spans="1:6" ht="18.75" x14ac:dyDescent="0.3">
      <c r="A9" s="28"/>
      <c r="B9" s="120" t="str">
        <f>IF(ISBLANK($B$103),"",$B$103)</f>
        <v/>
      </c>
      <c r="C9" s="31" t="s">
        <v>56</v>
      </c>
      <c r="D9" s="31" t="s">
        <v>57</v>
      </c>
      <c r="E9" s="11"/>
      <c r="F9" s="27"/>
    </row>
    <row r="10" spans="1:6" ht="18.75" x14ac:dyDescent="0.3">
      <c r="A10" s="28"/>
      <c r="B10" s="32" t="s">
        <v>212</v>
      </c>
      <c r="C10" s="33" t="s">
        <v>58</v>
      </c>
      <c r="D10" s="33" t="s">
        <v>59</v>
      </c>
      <c r="E10" s="11"/>
      <c r="F10" s="27"/>
    </row>
    <row r="11" spans="1:6" ht="20.100000000000001" customHeight="1" x14ac:dyDescent="0.3">
      <c r="A11" s="28"/>
      <c r="B11" s="32" t="s">
        <v>227</v>
      </c>
      <c r="C11" s="97"/>
      <c r="D11" s="92">
        <f>C11+5</f>
        <v>5</v>
      </c>
      <c r="E11" s="32" t="s">
        <v>220</v>
      </c>
      <c r="F11" s="27"/>
    </row>
    <row r="12" spans="1:6" x14ac:dyDescent="0.25">
      <c r="A12" s="28"/>
      <c r="B12" s="34"/>
      <c r="C12" s="11"/>
      <c r="D12" s="11"/>
      <c r="E12" s="11"/>
      <c r="F12" s="27"/>
    </row>
    <row r="13" spans="1:6" x14ac:dyDescent="0.25">
      <c r="A13" s="28"/>
      <c r="B13" s="34" t="s">
        <v>223</v>
      </c>
      <c r="C13" s="11"/>
      <c r="D13" s="11"/>
      <c r="E13" s="11"/>
      <c r="F13" s="27"/>
    </row>
    <row r="14" spans="1:6" ht="173.25" x14ac:dyDescent="0.25">
      <c r="A14" s="28"/>
      <c r="B14" s="112" t="s">
        <v>233</v>
      </c>
      <c r="C14" s="11"/>
      <c r="D14" s="11"/>
      <c r="E14" s="11"/>
      <c r="F14" s="27"/>
    </row>
    <row r="15" spans="1:6" ht="63" x14ac:dyDescent="0.25">
      <c r="A15" s="28"/>
      <c r="B15" s="113" t="s">
        <v>224</v>
      </c>
      <c r="C15" s="11"/>
      <c r="D15" s="11"/>
      <c r="E15" s="11"/>
      <c r="F15" s="27"/>
    </row>
    <row r="16" spans="1:6" x14ac:dyDescent="0.25">
      <c r="A16" s="28"/>
      <c r="B16" s="34"/>
      <c r="C16" s="11"/>
      <c r="D16" s="11"/>
      <c r="E16" s="11"/>
      <c r="F16" s="27"/>
    </row>
    <row r="17" spans="1:6" x14ac:dyDescent="0.25">
      <c r="A17" s="28"/>
      <c r="B17" s="29"/>
      <c r="C17" s="11"/>
      <c r="D17" s="11"/>
      <c r="E17" s="11"/>
      <c r="F17" s="27"/>
    </row>
    <row r="18" spans="1:6" s="7" customFormat="1" ht="31.5" x14ac:dyDescent="0.25">
      <c r="A18" s="35" t="s">
        <v>20</v>
      </c>
      <c r="B18" s="36" t="s">
        <v>21</v>
      </c>
      <c r="C18" s="36" t="s">
        <v>60</v>
      </c>
      <c r="D18" s="36" t="s">
        <v>61</v>
      </c>
      <c r="E18" s="36" t="s">
        <v>62</v>
      </c>
      <c r="F18" s="37" t="s">
        <v>63</v>
      </c>
    </row>
    <row r="19" spans="1:6" x14ac:dyDescent="0.25">
      <c r="A19" s="28"/>
      <c r="B19" s="11"/>
      <c r="C19" s="11"/>
      <c r="D19" s="11"/>
      <c r="E19" s="11"/>
      <c r="F19" s="27"/>
    </row>
    <row r="20" spans="1:6" ht="31.5" x14ac:dyDescent="0.25">
      <c r="A20" s="38" t="s">
        <v>22</v>
      </c>
      <c r="B20" s="100" t="str">
        <f>CATEGORIES!H43</f>
        <v>Serving as a Parliamentarian, Presider, Bylaws Consultant, Opinion Writer, Expert Witness</v>
      </c>
      <c r="C20" s="11"/>
      <c r="D20" s="11"/>
      <c r="E20" s="11"/>
      <c r="F20" s="27"/>
    </row>
    <row r="21" spans="1:6" ht="15" customHeight="1" x14ac:dyDescent="0.25">
      <c r="A21" s="28"/>
      <c r="B21" s="29"/>
      <c r="C21" s="11"/>
      <c r="D21" s="11"/>
      <c r="E21" s="11"/>
      <c r="F21" s="27"/>
    </row>
    <row r="22" spans="1:6" ht="17.100000000000001" customHeight="1" x14ac:dyDescent="0.25">
      <c r="A22" s="101" t="str">
        <f>CATEGORIES!G7</f>
        <v>1a</v>
      </c>
      <c r="B22" s="57" t="str">
        <f>CATEGORIES!I7</f>
        <v>parliamentarian for national or international organizations</v>
      </c>
      <c r="C22" s="83">
        <f>CATEGORIES!E7</f>
        <v>10</v>
      </c>
      <c r="D22" s="91">
        <f>C22*E22</f>
        <v>0</v>
      </c>
      <c r="E22" s="91">
        <f>COUNTIF(EVENTS[CATEGORY ABBR.],CATEGORIES!C7)</f>
        <v>0</v>
      </c>
      <c r="F22" s="89" t="s">
        <v>64</v>
      </c>
    </row>
    <row r="23" spans="1:6" ht="17.100000000000001" customHeight="1" x14ac:dyDescent="0.25">
      <c r="A23" s="101" t="str">
        <f>CATEGORIES!G8</f>
        <v>1b</v>
      </c>
      <c r="B23" s="57" t="str">
        <f>CATEGORIES!I8</f>
        <v>parliamentarian for state organizations</v>
      </c>
      <c r="C23" s="83" t="str">
        <f>CATEGORIES!E8</f>
        <v>10</v>
      </c>
      <c r="D23" s="91">
        <f t="shared" ref="D23:D29" si="0">C23*E23</f>
        <v>0</v>
      </c>
      <c r="E23" s="91">
        <f>COUNTIF(EVENTS[CATEGORY ABBR.],CATEGORIES!C8)</f>
        <v>0</v>
      </c>
      <c r="F23" s="89" t="s">
        <v>64</v>
      </c>
    </row>
    <row r="24" spans="1:6" ht="17.100000000000001" customHeight="1" x14ac:dyDescent="0.25">
      <c r="A24" s="101" t="str">
        <f>CATEGORIES!G9</f>
        <v>1c</v>
      </c>
      <c r="B24" s="57" t="str">
        <f>CATEGORIES!I9</f>
        <v>parliamentarian for local organizations</v>
      </c>
      <c r="C24" s="83" t="str">
        <f>CATEGORIES!E9</f>
        <v>10</v>
      </c>
      <c r="D24" s="91">
        <f t="shared" si="0"/>
        <v>0</v>
      </c>
      <c r="E24" s="91">
        <f>COUNTIF(EVENTS[CATEGORY ABBR.],CATEGORIES!C9)</f>
        <v>0</v>
      </c>
      <c r="F24" s="89" t="s">
        <v>64</v>
      </c>
    </row>
    <row r="25" spans="1:6" ht="17.100000000000001" customHeight="1" x14ac:dyDescent="0.25">
      <c r="A25" s="101" t="str">
        <f>CATEGORIES!G10</f>
        <v>1d</v>
      </c>
      <c r="B25" s="57" t="str">
        <f>CATEGORIES!I10</f>
        <v>serving as parliamentarian on a one-time basis</v>
      </c>
      <c r="C25" s="83">
        <f>CATEGORIES!E10</f>
        <v>5</v>
      </c>
      <c r="D25" s="91">
        <f t="shared" si="0"/>
        <v>0</v>
      </c>
      <c r="E25" s="91">
        <f>COUNTIF(EVENTS[CATEGORY ABBR.],CATEGORIES!C10)</f>
        <v>0</v>
      </c>
      <c r="F25" s="89" t="s">
        <v>65</v>
      </c>
    </row>
    <row r="26" spans="1:6" ht="30" customHeight="1" x14ac:dyDescent="0.25">
      <c r="A26" s="101" t="str">
        <f>CATEGORIES!G11</f>
        <v>1e</v>
      </c>
      <c r="B26" s="56" t="str">
        <f>CATEGORIES!I11</f>
        <v>serving as a professional presider (refer to RONR (12th ed.) 47:13 for definition) 5 pts. for each time served</v>
      </c>
      <c r="C26" s="83" t="str">
        <f>CATEGORIES!E11</f>
        <v>5</v>
      </c>
      <c r="D26" s="91">
        <f t="shared" si="0"/>
        <v>0</v>
      </c>
      <c r="E26" s="91">
        <f>COUNTIF(EVENTS[CATEGORY ABBR.],CATEGORIES!C11)</f>
        <v>0</v>
      </c>
      <c r="F26" s="89" t="s">
        <v>65</v>
      </c>
    </row>
    <row r="27" spans="1:6" ht="17.100000000000001" customHeight="1" x14ac:dyDescent="0.25">
      <c r="A27" s="101" t="str">
        <f>CATEGORIES!G12</f>
        <v>1f</v>
      </c>
      <c r="B27" s="57" t="str">
        <f>CATEGORIES!I12</f>
        <v>serving as a bylaws consultant</v>
      </c>
      <c r="C27" s="83" t="str">
        <f>CATEGORIES!E12</f>
        <v>5</v>
      </c>
      <c r="D27" s="91">
        <f t="shared" si="0"/>
        <v>0</v>
      </c>
      <c r="E27" s="91">
        <f>COUNTIF(EVENTS[CATEGORY ABBR.],CATEGORIES!C12)</f>
        <v>0</v>
      </c>
      <c r="F27" s="89" t="s">
        <v>65</v>
      </c>
    </row>
    <row r="28" spans="1:6" ht="17.100000000000001" customHeight="1" x14ac:dyDescent="0.25">
      <c r="A28" s="101" t="str">
        <f>CATEGORIES!G13</f>
        <v>1g</v>
      </c>
      <c r="B28" s="57" t="str">
        <f>CATEGORIES!I13</f>
        <v>preparing formal written parliamentary opinion</v>
      </c>
      <c r="C28" s="83" t="str">
        <f>CATEGORIES!E13</f>
        <v>5</v>
      </c>
      <c r="D28" s="91">
        <f t="shared" si="0"/>
        <v>0</v>
      </c>
      <c r="E28" s="91">
        <f>COUNTIF(EVENTS[CATEGORY ABBR.],CATEGORIES!C13)</f>
        <v>0</v>
      </c>
      <c r="F28" s="89" t="s">
        <v>65</v>
      </c>
    </row>
    <row r="29" spans="1:6" ht="17.100000000000001" customHeight="1" x14ac:dyDescent="0.25">
      <c r="A29" s="101" t="str">
        <f>CATEGORIES!G14</f>
        <v>1h</v>
      </c>
      <c r="B29" s="57" t="str">
        <f>CATEGORIES!I14</f>
        <v>serving as an expert witness</v>
      </c>
      <c r="C29" s="83" t="str">
        <f>CATEGORIES!E14</f>
        <v>10</v>
      </c>
      <c r="D29" s="91">
        <f t="shared" si="0"/>
        <v>0</v>
      </c>
      <c r="E29" s="91">
        <f>COUNTIF(EVENTS[CATEGORY ABBR.],CATEGORIES!C14)</f>
        <v>0</v>
      </c>
      <c r="F29" s="89" t="s">
        <v>65</v>
      </c>
    </row>
    <row r="30" spans="1:6" x14ac:dyDescent="0.25">
      <c r="A30" s="28"/>
      <c r="B30" s="29"/>
      <c r="C30" s="83"/>
      <c r="D30" s="83"/>
      <c r="E30" s="83"/>
      <c r="F30" s="90"/>
    </row>
    <row r="31" spans="1:6" ht="18.75" x14ac:dyDescent="0.25">
      <c r="A31" s="38"/>
      <c r="B31" s="39" t="s">
        <v>66</v>
      </c>
      <c r="C31" s="83"/>
      <c r="D31" s="93">
        <f>SUM(D22:D29)</f>
        <v>0</v>
      </c>
      <c r="E31" s="83"/>
      <c r="F31" s="90"/>
    </row>
    <row r="32" spans="1:6" x14ac:dyDescent="0.25">
      <c r="A32" s="28"/>
      <c r="B32" s="29"/>
      <c r="C32" s="83"/>
      <c r="D32" s="83"/>
      <c r="E32" s="83"/>
      <c r="F32" s="90"/>
    </row>
    <row r="33" spans="1:6" x14ac:dyDescent="0.25">
      <c r="A33" s="38" t="s">
        <v>23</v>
      </c>
      <c r="B33" s="99" t="str">
        <f>CATEGORIES!H44</f>
        <v>Teaching Parliamentary Procedure</v>
      </c>
      <c r="C33" s="83"/>
      <c r="D33" s="83"/>
      <c r="E33" s="83"/>
      <c r="F33" s="90"/>
    </row>
    <row r="34" spans="1:6" x14ac:dyDescent="0.25">
      <c r="A34" s="28"/>
      <c r="B34" s="29"/>
      <c r="C34" s="83"/>
      <c r="D34" s="83"/>
      <c r="E34" s="83"/>
      <c r="F34" s="90"/>
    </row>
    <row r="35" spans="1:6" ht="30" customHeight="1" x14ac:dyDescent="0.25">
      <c r="A35" s="101" t="str">
        <f>CATEGORIES!G15</f>
        <v>2a</v>
      </c>
      <c r="B35" s="56" t="str">
        <f>CATEGORIES!I15</f>
        <v>teaching PRC module (beyond first time; maximum 20 pts. for same module)</v>
      </c>
      <c r="C35" s="83" t="str">
        <f>CATEGORIES!E15</f>
        <v>10</v>
      </c>
      <c r="D35" s="93">
        <f t="shared" ref="D35:D42" si="1">C35*E35</f>
        <v>0</v>
      </c>
      <c r="E35" s="91">
        <f>COUNTIF(EVENTS[CATEGORY ABBR.],CATEGORIES!C15)</f>
        <v>0</v>
      </c>
      <c r="F35" s="89" t="s">
        <v>65</v>
      </c>
    </row>
    <row r="36" spans="1:6" ht="41.1" customHeight="1" x14ac:dyDescent="0.25">
      <c r="A36" s="101" t="str">
        <f>CATEGORIES!G16</f>
        <v>2b</v>
      </c>
      <c r="B36" s="57" t="str">
        <f>CATEGORIES!I16</f>
        <v>teaching workshops at NAPTC, Biennial Convention, Leadership Conference, District Conference, Association or Unit meeting</v>
      </c>
      <c r="C36" s="83" t="str">
        <f>CATEGORIES!E16</f>
        <v>3</v>
      </c>
      <c r="D36" s="93">
        <f t="shared" si="1"/>
        <v>0</v>
      </c>
      <c r="E36" s="94">
        <f>SUMIF(EVENTS[CATEGORY ABBR.],CATEGORIES!C16,EVENTS[HOURS])</f>
        <v>0</v>
      </c>
      <c r="F36" s="89" t="s">
        <v>67</v>
      </c>
    </row>
    <row r="37" spans="1:6" ht="15" customHeight="1" x14ac:dyDescent="0.25">
      <c r="A37" s="101" t="str">
        <f>CATEGORIES!G17</f>
        <v>2c</v>
      </c>
      <c r="B37" s="57" t="str">
        <f>CATEGORIES!I17</f>
        <v>teaching NAP designated mentee(s) studying for PRC or PQC</v>
      </c>
      <c r="C37" s="83" t="str">
        <f>CATEGORIES!E17</f>
        <v>3</v>
      </c>
      <c r="D37" s="93">
        <f t="shared" si="1"/>
        <v>0</v>
      </c>
      <c r="E37" s="94">
        <f>SUMIF(EVENTS[CATEGORY ABBR.],CATEGORIES!C17,EVENTS[HOURS])</f>
        <v>0</v>
      </c>
      <c r="F37" s="89" t="s">
        <v>67</v>
      </c>
    </row>
    <row r="38" spans="1:6" ht="17.100000000000001" customHeight="1" x14ac:dyDescent="0.25">
      <c r="A38" s="101" t="str">
        <f>CATEGORIES!G18</f>
        <v>2d</v>
      </c>
      <c r="B38" s="57" t="str">
        <f>CATEGORIES!I18</f>
        <v>teaching student(s) studying for Registration Examination</v>
      </c>
      <c r="C38" s="83">
        <f>CATEGORIES!E18</f>
        <v>3</v>
      </c>
      <c r="D38" s="93">
        <f t="shared" si="1"/>
        <v>0</v>
      </c>
      <c r="E38" s="94">
        <f>SUMIF(EVENTS[CATEGORY ABBR.],CATEGORIES!C18,EVENTS[HOURS])</f>
        <v>0</v>
      </c>
      <c r="F38" s="89" t="s">
        <v>67</v>
      </c>
    </row>
    <row r="39" spans="1:6" ht="18.75" x14ac:dyDescent="0.25">
      <c r="A39" s="101" t="str">
        <f>CATEGORIES!G19</f>
        <v>2e</v>
      </c>
      <c r="B39" s="57" t="str">
        <f>CATEGORIES!I19</f>
        <v>teaching student(s) studying for Membership Examination</v>
      </c>
      <c r="C39" s="83" t="str">
        <f>CATEGORIES!E19</f>
        <v>3</v>
      </c>
      <c r="D39" s="93">
        <f t="shared" si="1"/>
        <v>0</v>
      </c>
      <c r="E39" s="94">
        <f>SUMIF(EVENTS[CATEGORY ABBR.],CATEGORIES!C19,EVENTS[HOURS])</f>
        <v>0</v>
      </c>
      <c r="F39" s="89" t="s">
        <v>67</v>
      </c>
    </row>
    <row r="40" spans="1:6" ht="30" customHeight="1" x14ac:dyDescent="0.25">
      <c r="A40" s="101" t="str">
        <f>CATEGORIES!G20</f>
        <v>2f</v>
      </c>
      <c r="B40" s="57" t="str">
        <f>CATEGORIES!I20</f>
        <v>teaching parliamentary procedure at the high school, college, or university level</v>
      </c>
      <c r="C40" s="83" t="str">
        <f>CATEGORIES!E20</f>
        <v>3</v>
      </c>
      <c r="D40" s="93">
        <f t="shared" si="1"/>
        <v>0</v>
      </c>
      <c r="E40" s="91">
        <f>COUNTIF(EVENTS[CATEGORY ABBR.],CATEGORIES!C20)</f>
        <v>0</v>
      </c>
      <c r="F40" s="89" t="s">
        <v>65</v>
      </c>
    </row>
    <row r="41" spans="1:6" ht="18.75" x14ac:dyDescent="0.25">
      <c r="A41" s="101" t="str">
        <f>CATEGORIES!G21</f>
        <v>2g</v>
      </c>
      <c r="B41" s="57" t="str">
        <f>CATEGORIES!I21</f>
        <v>teaching parliamentary workshops for the public</v>
      </c>
      <c r="C41" s="83" t="str">
        <f>CATEGORIES!E21</f>
        <v>3</v>
      </c>
      <c r="D41" s="93">
        <f t="shared" si="1"/>
        <v>0</v>
      </c>
      <c r="E41" s="91">
        <f>COUNTIF(EVENTS[CATEGORY ABBR.],CATEGORIES!C21)</f>
        <v>0</v>
      </c>
      <c r="F41" s="89" t="s">
        <v>65</v>
      </c>
    </row>
    <row r="42" spans="1:6" ht="18.75" x14ac:dyDescent="0.25">
      <c r="A42" s="101" t="str">
        <f>CATEGORIES!G22</f>
        <v>2h</v>
      </c>
      <c r="B42" s="57" t="str">
        <f>CATEGORIES!I22</f>
        <v>teaching parliamentary procedure as a program speaker</v>
      </c>
      <c r="C42" s="83" t="str">
        <f>CATEGORIES!E22</f>
        <v>3</v>
      </c>
      <c r="D42" s="93">
        <f t="shared" si="1"/>
        <v>0</v>
      </c>
      <c r="E42" s="91">
        <f>COUNTIF(EVENTS[CATEGORY ABBR.],CATEGORIES!C22)</f>
        <v>0</v>
      </c>
      <c r="F42" s="89" t="s">
        <v>65</v>
      </c>
    </row>
    <row r="43" spans="1:6" x14ac:dyDescent="0.25">
      <c r="A43" s="28"/>
      <c r="B43" s="29"/>
      <c r="C43" s="83"/>
      <c r="D43" s="83"/>
      <c r="E43" s="83"/>
      <c r="F43" s="90"/>
    </row>
    <row r="44" spans="1:6" ht="18.75" x14ac:dyDescent="0.25">
      <c r="A44" s="38"/>
      <c r="B44" s="39" t="s">
        <v>66</v>
      </c>
      <c r="C44" s="83"/>
      <c r="D44" s="93">
        <f>SUM(D35:D42)</f>
        <v>0</v>
      </c>
      <c r="E44" s="83"/>
      <c r="F44" s="90"/>
    </row>
    <row r="45" spans="1:6" x14ac:dyDescent="0.25">
      <c r="A45" s="28"/>
      <c r="B45" s="29"/>
      <c r="C45" s="83"/>
      <c r="D45" s="83"/>
      <c r="E45" s="83"/>
      <c r="F45" s="90"/>
    </row>
    <row r="46" spans="1:6" x14ac:dyDescent="0.25">
      <c r="A46" s="38" t="s">
        <v>25</v>
      </c>
      <c r="B46" s="99" t="str">
        <f>CATEGORIES!H45</f>
        <v>Parliamentary Continuing Education</v>
      </c>
      <c r="C46" s="83"/>
      <c r="D46" s="83"/>
      <c r="E46" s="83"/>
      <c r="F46" s="90"/>
    </row>
    <row r="47" spans="1:6" x14ac:dyDescent="0.25">
      <c r="A47" s="28"/>
      <c r="B47" s="29"/>
      <c r="C47" s="83"/>
      <c r="D47" s="83"/>
      <c r="E47" s="83"/>
      <c r="F47" s="90"/>
    </row>
    <row r="48" spans="1:6" ht="39" customHeight="1" x14ac:dyDescent="0.25">
      <c r="A48" s="101" t="str">
        <f>CATEGORIES!G23</f>
        <v>3a</v>
      </c>
      <c r="B48" s="57" t="str">
        <f>CATEGORIES!I23</f>
        <v>attending NAPTC, Biennial Conference, or Leadership Conference</v>
      </c>
      <c r="C48" s="102" t="str">
        <f>CATEGORIES!E23</f>
        <v>6</v>
      </c>
      <c r="D48" s="93">
        <f>C48*E48</f>
        <v>0</v>
      </c>
      <c r="E48" s="93">
        <f>COUNTIF(INPUT!D:D,CATEGORIES!C23)</f>
        <v>0</v>
      </c>
      <c r="F48" s="89" t="s">
        <v>189</v>
      </c>
    </row>
    <row r="49" spans="1:6" ht="24.95" customHeight="1" x14ac:dyDescent="0.25">
      <c r="A49" s="101" t="str">
        <f>CATEGORIES!G24</f>
        <v>3b</v>
      </c>
      <c r="B49" s="57" t="str">
        <f>CATEGORIES!I24</f>
        <v>attending NAP District, Association, or Unit workshop</v>
      </c>
      <c r="C49" s="102" t="str">
        <f>CATEGORIES!E24</f>
        <v>1</v>
      </c>
      <c r="D49" s="93">
        <f>C49*E49</f>
        <v>0</v>
      </c>
      <c r="E49" s="94">
        <f>SUMIF(EVENTS[CATEGORY ABBR.],CATEGORIES!C24,EVENTS[HOURS])</f>
        <v>0</v>
      </c>
      <c r="F49" s="89" t="s">
        <v>67</v>
      </c>
    </row>
    <row r="50" spans="1:6" x14ac:dyDescent="0.25">
      <c r="A50" s="28"/>
      <c r="B50" s="29"/>
      <c r="C50" s="83"/>
      <c r="D50" s="83"/>
      <c r="E50" s="83"/>
      <c r="F50" s="90"/>
    </row>
    <row r="51" spans="1:6" ht="18.75" x14ac:dyDescent="0.25">
      <c r="A51" s="38"/>
      <c r="B51" s="39" t="s">
        <v>66</v>
      </c>
      <c r="C51" s="83"/>
      <c r="D51" s="93">
        <f>SUM(D48:D49)</f>
        <v>0</v>
      </c>
      <c r="E51" s="83"/>
      <c r="F51" s="90"/>
    </row>
    <row r="52" spans="1:6" x14ac:dyDescent="0.25">
      <c r="A52" s="28"/>
      <c r="B52" s="29"/>
      <c r="C52" s="83"/>
      <c r="D52" s="83"/>
      <c r="E52" s="83"/>
      <c r="F52" s="90"/>
    </row>
    <row r="53" spans="1:6" x14ac:dyDescent="0.25">
      <c r="A53" s="38" t="s">
        <v>26</v>
      </c>
      <c r="B53" s="99" t="str">
        <f>CATEGORIES!H46</f>
        <v>Participating in Parliamentary Organizations</v>
      </c>
      <c r="C53" s="83"/>
      <c r="D53" s="83"/>
      <c r="E53" s="83"/>
      <c r="F53" s="90"/>
    </row>
    <row r="54" spans="1:6" x14ac:dyDescent="0.25">
      <c r="A54" s="28"/>
      <c r="B54" s="29"/>
      <c r="C54" s="83"/>
      <c r="D54" s="83"/>
      <c r="E54" s="83"/>
      <c r="F54" s="90"/>
    </row>
    <row r="55" spans="1:6" ht="31.5" x14ac:dyDescent="0.25">
      <c r="A55" s="76" t="str">
        <f>CATEGORIES!G25</f>
        <v>4a</v>
      </c>
      <c r="B55" s="56" t="str">
        <f>CATEGORIES!I25</f>
        <v>serving as an elected officer, parliamentarian, district director, committee chairman, or committee member of NAP</v>
      </c>
      <c r="C55" s="102" t="str">
        <f>CATEGORIES!E25</f>
        <v>10</v>
      </c>
      <c r="D55" s="93">
        <f>C55*E55</f>
        <v>0</v>
      </c>
      <c r="E55" s="93">
        <f>COUNTIF(INPUT!D:D,CATEGORIES!C25)</f>
        <v>0</v>
      </c>
      <c r="F55" s="89" t="s">
        <v>64</v>
      </c>
    </row>
    <row r="56" spans="1:6" ht="31.5" x14ac:dyDescent="0.25">
      <c r="A56" s="76" t="str">
        <f>CATEGORIES!G26</f>
        <v>4b</v>
      </c>
      <c r="B56" s="56" t="str">
        <f>CATEGORIES!I26</f>
        <v>serving as an elected officer, parliamentarian, or committee chairman of an NAP association</v>
      </c>
      <c r="C56" s="102" t="str">
        <f>CATEGORIES!E26</f>
        <v>5</v>
      </c>
      <c r="D56" s="93">
        <f>C56*E56</f>
        <v>0</v>
      </c>
      <c r="E56" s="93">
        <f>COUNTIF(INPUT!D:D,CATEGORIES!C26)</f>
        <v>0</v>
      </c>
      <c r="F56" s="89" t="s">
        <v>64</v>
      </c>
    </row>
    <row r="57" spans="1:6" ht="31.5" x14ac:dyDescent="0.25">
      <c r="A57" s="76" t="str">
        <f>CATEGORIES!G27</f>
        <v>4c</v>
      </c>
      <c r="B57" s="56" t="str">
        <f>CATEGORIES!I27</f>
        <v>serving as an elected officer, parliamentarian, or committee chairman of an NAP unit</v>
      </c>
      <c r="C57" s="102" t="str">
        <f>CATEGORIES!E27</f>
        <v>3</v>
      </c>
      <c r="D57" s="93">
        <f>C57*E57</f>
        <v>0</v>
      </c>
      <c r="E57" s="93">
        <f>COUNTIF(INPUT!D:D,CATEGORIES!C27)</f>
        <v>0</v>
      </c>
      <c r="F57" s="89" t="s">
        <v>64</v>
      </c>
    </row>
    <row r="58" spans="1:6" ht="20.100000000000001" customHeight="1" x14ac:dyDescent="0.25">
      <c r="A58" s="76" t="str">
        <f>CATEGORIES!G28</f>
        <v>4d</v>
      </c>
      <c r="B58" s="56" t="str">
        <f>CATEGORIES!I28</f>
        <v>attending NAP District Conference</v>
      </c>
      <c r="C58" s="102" t="str">
        <f>CATEGORIES!E28</f>
        <v>3</v>
      </c>
      <c r="D58" s="93">
        <f>C58*E58</f>
        <v>0</v>
      </c>
      <c r="E58" s="93">
        <f>COUNTIF(INPUT!D:D,CATEGORIES!C28)</f>
        <v>0</v>
      </c>
      <c r="F58" s="89" t="s">
        <v>68</v>
      </c>
    </row>
    <row r="59" spans="1:6" ht="20.100000000000001" customHeight="1" x14ac:dyDescent="0.25">
      <c r="A59" s="76" t="str">
        <f>CATEGORIES!G29</f>
        <v>4e</v>
      </c>
      <c r="B59" s="56" t="str">
        <f>CATEGORIES!I29</f>
        <v>attending NAP Association Convention or Annual Meeting</v>
      </c>
      <c r="C59" s="102" t="str">
        <f>CATEGORIES!E29</f>
        <v>2</v>
      </c>
      <c r="D59" s="93">
        <f>C59*E59</f>
        <v>0</v>
      </c>
      <c r="E59" s="93">
        <f>COUNTIF(INPUT!D:D,CATEGORIES!C29)</f>
        <v>0</v>
      </c>
      <c r="F59" s="89" t="s">
        <v>68</v>
      </c>
    </row>
    <row r="60" spans="1:6" x14ac:dyDescent="0.25">
      <c r="A60" s="28"/>
      <c r="B60" s="29"/>
      <c r="C60" s="83"/>
      <c r="D60" s="83"/>
      <c r="E60" s="83"/>
      <c r="F60" s="90"/>
    </row>
    <row r="61" spans="1:6" ht="18.75" x14ac:dyDescent="0.25">
      <c r="A61" s="38" t="s">
        <v>26</v>
      </c>
      <c r="B61" s="39" t="s">
        <v>66</v>
      </c>
      <c r="C61" s="83"/>
      <c r="D61" s="93">
        <f>SUM(D55:D59)</f>
        <v>0</v>
      </c>
      <c r="E61" s="83"/>
      <c r="F61" s="90"/>
    </row>
    <row r="62" spans="1:6" x14ac:dyDescent="0.25">
      <c r="A62" s="28"/>
      <c r="B62" s="29"/>
      <c r="C62" s="83"/>
      <c r="D62" s="83"/>
      <c r="E62" s="83"/>
      <c r="F62" s="90"/>
    </row>
    <row r="63" spans="1:6" x14ac:dyDescent="0.25">
      <c r="A63" s="38" t="s">
        <v>28</v>
      </c>
      <c r="B63" s="99" t="str">
        <f>CATEGORIES!H47</f>
        <v>Working With Youth Groups</v>
      </c>
      <c r="C63" s="83"/>
      <c r="D63" s="83"/>
      <c r="E63" s="83"/>
      <c r="F63" s="90"/>
    </row>
    <row r="64" spans="1:6" x14ac:dyDescent="0.25">
      <c r="A64" s="28"/>
      <c r="B64" s="29"/>
      <c r="C64" s="83"/>
      <c r="D64" s="83"/>
      <c r="E64" s="83"/>
      <c r="F64" s="90"/>
    </row>
    <row r="65" spans="1:6" ht="44.1" customHeight="1" x14ac:dyDescent="0.25">
      <c r="A65" s="101" t="str">
        <f>CATEGORIES!G30</f>
        <v>5a</v>
      </c>
      <c r="B65" s="57" t="str">
        <f>CATEGORIES!I30</f>
        <v>instructor for youth teams in district, regional, state, national, or international parliamentary competitions (per team, per year)</v>
      </c>
      <c r="C65" s="83" t="str">
        <f>CATEGORIES!E30</f>
        <v>5</v>
      </c>
      <c r="D65" s="93">
        <f t="shared" ref="D65:D68" si="2">C65*E65</f>
        <v>0</v>
      </c>
      <c r="E65" s="93">
        <f>COUNTIF(INPUT!D:D,CATEGORIES!C30)</f>
        <v>0</v>
      </c>
      <c r="F65" s="89" t="s">
        <v>229</v>
      </c>
    </row>
    <row r="66" spans="1:6" ht="29.1" customHeight="1" x14ac:dyDescent="0.25">
      <c r="A66" s="101" t="str">
        <f>CATEGORIES!G31</f>
        <v>5b</v>
      </c>
      <c r="B66" s="57" t="str">
        <f>CATEGORIES!I31</f>
        <v>instructor in parliamentary procedure for youth groups, other than teams</v>
      </c>
      <c r="C66" s="83" t="str">
        <f>CATEGORIES!E31</f>
        <v>2</v>
      </c>
      <c r="D66" s="93">
        <f t="shared" si="2"/>
        <v>0</v>
      </c>
      <c r="E66" s="94">
        <f>SUMIF(EVENTS[CATEGORY ABBR.],CATEGORIES!C31,EVENTS[HOURS])</f>
        <v>0</v>
      </c>
      <c r="F66" s="89" t="s">
        <v>67</v>
      </c>
    </row>
    <row r="67" spans="1:6" ht="18.75" x14ac:dyDescent="0.25">
      <c r="A67" s="101" t="str">
        <f>CATEGORIES!G32</f>
        <v>5c</v>
      </c>
      <c r="B67" s="57" t="str">
        <f>CATEGORIES!I32</f>
        <v>parliamentarian for youth groups (per group, per year)</v>
      </c>
      <c r="C67" s="83" t="str">
        <f>CATEGORIES!E32</f>
        <v>5</v>
      </c>
      <c r="D67" s="93">
        <f t="shared" si="2"/>
        <v>0</v>
      </c>
      <c r="E67" s="93">
        <f>COUNTIF(INPUT!D:D,CATEGORIES!C32)</f>
        <v>0</v>
      </c>
      <c r="F67" s="89" t="s">
        <v>232</v>
      </c>
    </row>
    <row r="68" spans="1:6" ht="18.75" x14ac:dyDescent="0.25">
      <c r="A68" s="101" t="str">
        <f>CATEGORIES!G33</f>
        <v>5d</v>
      </c>
      <c r="B68" s="57" t="str">
        <f>CATEGORIES!I33</f>
        <v>judge for parliamentary competitions</v>
      </c>
      <c r="C68" s="83" t="str">
        <f>CATEGORIES!E33</f>
        <v>5</v>
      </c>
      <c r="D68" s="93">
        <f t="shared" si="2"/>
        <v>0</v>
      </c>
      <c r="E68" s="93">
        <f>COUNTIF(INPUT!D:D,CATEGORIES!C33)</f>
        <v>0</v>
      </c>
      <c r="F68" s="89" t="s">
        <v>68</v>
      </c>
    </row>
    <row r="69" spans="1:6" x14ac:dyDescent="0.25">
      <c r="A69" s="28"/>
      <c r="B69" s="29"/>
      <c r="C69" s="83"/>
      <c r="D69" s="83"/>
      <c r="E69" s="83"/>
      <c r="F69" s="90"/>
    </row>
    <row r="70" spans="1:6" ht="18.75" x14ac:dyDescent="0.25">
      <c r="A70" s="38"/>
      <c r="B70" s="39" t="s">
        <v>66</v>
      </c>
      <c r="C70" s="83"/>
      <c r="D70" s="93">
        <f>SUM(D65:D68)</f>
        <v>0</v>
      </c>
      <c r="E70" s="83"/>
      <c r="F70" s="90"/>
    </row>
    <row r="71" spans="1:6" x14ac:dyDescent="0.25">
      <c r="A71" s="28"/>
      <c r="B71" s="29"/>
      <c r="C71" s="83"/>
      <c r="D71" s="83"/>
      <c r="E71" s="83"/>
      <c r="F71" s="90"/>
    </row>
    <row r="72" spans="1:6" x14ac:dyDescent="0.25">
      <c r="A72" s="38" t="s">
        <v>30</v>
      </c>
      <c r="B72" s="99" t="str">
        <f>CATEGORIES!H48</f>
        <v>Other Parliamentary Activities</v>
      </c>
      <c r="C72" s="83"/>
      <c r="D72" s="83"/>
      <c r="E72" s="83"/>
      <c r="F72" s="90"/>
    </row>
    <row r="73" spans="1:6" x14ac:dyDescent="0.25">
      <c r="A73" s="28"/>
      <c r="B73" s="29"/>
      <c r="C73" s="83"/>
      <c r="D73" s="83"/>
      <c r="E73" s="83"/>
      <c r="F73" s="90"/>
    </row>
    <row r="74" spans="1:6" ht="30" customHeight="1" x14ac:dyDescent="0.25">
      <c r="A74" s="76" t="str">
        <f>CATEGORIES!G34</f>
        <v>6a_1</v>
      </c>
      <c r="B74" s="56" t="str">
        <f>CATEGORIES!I34</f>
        <v>having articles on parliamentary procedure published in publications with international or national circulation</v>
      </c>
      <c r="C74" s="102">
        <f>CATEGORIES!E34</f>
        <v>5</v>
      </c>
      <c r="D74" s="93">
        <f>C74*E74</f>
        <v>0</v>
      </c>
      <c r="E74" s="93">
        <f>COUNTIF(INPUT!D:D,CATEGORIES!C34)</f>
        <v>0</v>
      </c>
      <c r="F74" s="89" t="s">
        <v>69</v>
      </c>
    </row>
    <row r="75" spans="1:6" ht="31.5" x14ac:dyDescent="0.25">
      <c r="A75" s="76" t="str">
        <f>CATEGORIES!G35</f>
        <v>6a_2</v>
      </c>
      <c r="B75" s="56" t="str">
        <f>CATEGORIES!I35</f>
        <v>having articles on parliamentary procedure published in publications with  or region [two or more states] circulation</v>
      </c>
      <c r="C75" s="102" t="str">
        <f>CATEGORIES!E35</f>
        <v>4</v>
      </c>
      <c r="D75" s="93">
        <f>C75*E75</f>
        <v>0</v>
      </c>
      <c r="E75" s="93">
        <f>COUNTIF(INPUT!D:D,CATEGORIES!C35)</f>
        <v>0</v>
      </c>
      <c r="F75" s="89" t="s">
        <v>69</v>
      </c>
    </row>
    <row r="76" spans="1:6" ht="31.5" x14ac:dyDescent="0.25">
      <c r="A76" s="76" t="str">
        <f>CATEGORIES!G36</f>
        <v>6a_3</v>
      </c>
      <c r="B76" s="56" t="str">
        <f>CATEGORIES!I36</f>
        <v>having articles on parliamentary procedure published in publications with local circulation</v>
      </c>
      <c r="C76" s="102" t="str">
        <f>CATEGORIES!E36</f>
        <v>2</v>
      </c>
      <c r="D76" s="93">
        <f>C76*E76</f>
        <v>0</v>
      </c>
      <c r="E76" s="93">
        <f>COUNTIF(INPUT!D:D,CATEGORIES!C36)</f>
        <v>0</v>
      </c>
      <c r="F76" s="89" t="s">
        <v>69</v>
      </c>
    </row>
    <row r="77" spans="1:6" ht="31.5" x14ac:dyDescent="0.25">
      <c r="A77" s="76" t="str">
        <f>CATEGORIES!G37</f>
        <v>6b</v>
      </c>
      <c r="B77" s="56" t="str">
        <f>CATEGORIES!I37</f>
        <v>providing language translation or sign-language interpretation of oral or written parliamentary information</v>
      </c>
      <c r="C77" s="102">
        <f>CATEGORIES!E37</f>
        <v>2</v>
      </c>
      <c r="D77" s="93">
        <f>C77*E77</f>
        <v>0</v>
      </c>
      <c r="E77" s="93">
        <f>COUNTIF(INPUT!D:D,CATEGORIES!C37)</f>
        <v>0</v>
      </c>
      <c r="F77" s="89" t="s">
        <v>68</v>
      </c>
    </row>
    <row r="78" spans="1:6" x14ac:dyDescent="0.25">
      <c r="A78" s="28"/>
      <c r="B78" s="29"/>
      <c r="C78" s="11"/>
      <c r="D78" s="83"/>
      <c r="E78" s="83"/>
      <c r="F78" s="27"/>
    </row>
    <row r="79" spans="1:6" ht="18.75" x14ac:dyDescent="0.25">
      <c r="A79" s="38"/>
      <c r="B79" s="39" t="s">
        <v>66</v>
      </c>
      <c r="C79" s="11"/>
      <c r="D79" s="93">
        <f>SUM(D74:D77)</f>
        <v>0</v>
      </c>
      <c r="E79" s="83"/>
      <c r="F79" s="27"/>
    </row>
    <row r="80" spans="1:6" x14ac:dyDescent="0.25">
      <c r="A80" s="28"/>
      <c r="B80" s="29"/>
      <c r="C80" s="11"/>
      <c r="D80" s="11"/>
      <c r="E80" s="11"/>
      <c r="F80" s="27"/>
    </row>
    <row r="81" spans="1:6" x14ac:dyDescent="0.25">
      <c r="A81" s="38" t="s">
        <v>32</v>
      </c>
      <c r="B81" s="99" t="str">
        <f>CATEGORIES!H49</f>
        <v>Uncategorized parliamentary activities</v>
      </c>
      <c r="C81" s="11"/>
      <c r="D81" s="11"/>
      <c r="E81" s="11"/>
      <c r="F81" s="27"/>
    </row>
    <row r="82" spans="1:6" x14ac:dyDescent="0.25">
      <c r="A82" s="28"/>
      <c r="B82" s="29"/>
      <c r="C82" s="11"/>
      <c r="D82" s="11"/>
      <c r="E82" s="11"/>
      <c r="F82" s="27"/>
    </row>
    <row r="83" spans="1:6" ht="42.95" customHeight="1" x14ac:dyDescent="0.25">
      <c r="A83" s="101" t="str">
        <f>CATEGORIES!G38</f>
        <v>7a</v>
      </c>
      <c r="B83" s="57" t="str">
        <f>CATEGORIES!I38</f>
        <v>other parliamentary professional development activities or education activities approved by the Professional Development Committee</v>
      </c>
      <c r="C83" s="51" t="s">
        <v>55</v>
      </c>
      <c r="D83" s="51" t="s">
        <v>55</v>
      </c>
      <c r="E83" s="51" t="s">
        <v>55</v>
      </c>
      <c r="F83" s="52" t="s">
        <v>55</v>
      </c>
    </row>
    <row r="84" spans="1:6" x14ac:dyDescent="0.25">
      <c r="A84" s="28"/>
      <c r="B84" s="29"/>
      <c r="C84" s="11"/>
      <c r="D84" s="11"/>
      <c r="E84" s="11"/>
      <c r="F84" s="27"/>
    </row>
    <row r="85" spans="1:6" ht="18.75" x14ac:dyDescent="0.3">
      <c r="A85" s="38"/>
      <c r="B85" s="39" t="s">
        <v>66</v>
      </c>
      <c r="C85" s="11"/>
      <c r="D85" s="92">
        <f>SUM(D83:D83)</f>
        <v>0</v>
      </c>
      <c r="E85" s="11"/>
      <c r="F85" s="27"/>
    </row>
    <row r="86" spans="1:6" x14ac:dyDescent="0.25">
      <c r="A86" s="28"/>
      <c r="B86" s="29"/>
      <c r="C86" s="11"/>
      <c r="D86" s="11"/>
      <c r="E86" s="11"/>
      <c r="F86" s="27"/>
    </row>
    <row r="87" spans="1:6" x14ac:dyDescent="0.25">
      <c r="A87" s="40"/>
      <c r="B87" s="9"/>
      <c r="C87" s="11"/>
      <c r="D87" s="11"/>
      <c r="E87" s="11"/>
      <c r="F87" s="41"/>
    </row>
    <row r="88" spans="1:6" ht="18.75" x14ac:dyDescent="0.3">
      <c r="A88" s="40"/>
      <c r="B88" s="39" t="s">
        <v>70</v>
      </c>
      <c r="C88" s="92">
        <f>D31</f>
        <v>0</v>
      </c>
      <c r="D88" s="9"/>
      <c r="E88" s="10"/>
      <c r="F88" s="41"/>
    </row>
    <row r="89" spans="1:6" ht="18.75" x14ac:dyDescent="0.3">
      <c r="A89" s="40"/>
      <c r="B89" s="39" t="s">
        <v>71</v>
      </c>
      <c r="C89" s="92">
        <f>D44</f>
        <v>0</v>
      </c>
      <c r="D89" s="11"/>
      <c r="E89" s="11"/>
      <c r="F89" s="41"/>
    </row>
    <row r="90" spans="1:6" ht="18.75" x14ac:dyDescent="0.3">
      <c r="A90" s="40"/>
      <c r="B90" s="39" t="s">
        <v>72</v>
      </c>
      <c r="C90" s="92">
        <f>D51</f>
        <v>0</v>
      </c>
      <c r="D90" s="11"/>
      <c r="E90" s="11"/>
      <c r="F90" s="41"/>
    </row>
    <row r="91" spans="1:6" ht="18.75" x14ac:dyDescent="0.3">
      <c r="A91" s="40"/>
      <c r="B91" s="39" t="s">
        <v>73</v>
      </c>
      <c r="C91" s="92">
        <f>D61</f>
        <v>0</v>
      </c>
      <c r="D91" s="11"/>
      <c r="E91" s="11"/>
      <c r="F91" s="41"/>
    </row>
    <row r="92" spans="1:6" ht="18.75" x14ac:dyDescent="0.3">
      <c r="A92" s="40"/>
      <c r="B92" s="39" t="s">
        <v>74</v>
      </c>
      <c r="C92" s="92">
        <f>D70</f>
        <v>0</v>
      </c>
      <c r="D92" s="11"/>
      <c r="E92" s="11"/>
      <c r="F92" s="41"/>
    </row>
    <row r="93" spans="1:6" ht="18.75" x14ac:dyDescent="0.3">
      <c r="A93" s="40"/>
      <c r="B93" s="39" t="s">
        <v>75</v>
      </c>
      <c r="C93" s="92">
        <f>D79</f>
        <v>0</v>
      </c>
      <c r="D93" s="11"/>
      <c r="E93" s="11"/>
      <c r="F93" s="41"/>
    </row>
    <row r="94" spans="1:6" ht="18.75" x14ac:dyDescent="0.3">
      <c r="A94" s="40"/>
      <c r="B94" s="39" t="s">
        <v>76</v>
      </c>
      <c r="C94" s="92">
        <f>D85</f>
        <v>0</v>
      </c>
      <c r="D94" s="11"/>
      <c r="E94" s="11"/>
      <c r="F94" s="41"/>
    </row>
    <row r="95" spans="1:6" x14ac:dyDescent="0.25">
      <c r="A95" s="40"/>
      <c r="B95" s="29"/>
      <c r="C95" s="10"/>
      <c r="D95" s="11"/>
      <c r="E95" s="11"/>
      <c r="F95" s="41"/>
    </row>
    <row r="96" spans="1:6" ht="31.5" x14ac:dyDescent="0.25">
      <c r="A96" s="40"/>
      <c r="B96" s="47" t="s">
        <v>77</v>
      </c>
      <c r="C96" s="11"/>
      <c r="D96" s="11"/>
      <c r="E96" s="11"/>
      <c r="F96" s="41"/>
    </row>
    <row r="97" spans="1:6" ht="18.75" x14ac:dyDescent="0.3">
      <c r="A97" s="40"/>
      <c r="B97" s="47" t="s">
        <v>78</v>
      </c>
      <c r="C97" s="92">
        <f>SUM(C88:C94)</f>
        <v>0</v>
      </c>
      <c r="D97" s="11"/>
      <c r="E97" s="11"/>
      <c r="F97" s="41"/>
    </row>
    <row r="98" spans="1:6" ht="18.75" x14ac:dyDescent="0.3">
      <c r="A98" s="40"/>
      <c r="B98" s="95" t="str">
        <f>CONCATENATE("for years ",C11," to ",D11)</f>
        <v>for years  to 5</v>
      </c>
      <c r="C98" s="11"/>
      <c r="D98" s="11"/>
      <c r="E98" s="11"/>
      <c r="F98" s="41"/>
    </row>
    <row r="99" spans="1:6" ht="18.75" x14ac:dyDescent="0.3">
      <c r="A99" s="40"/>
      <c r="B99" s="48" t="s">
        <v>79</v>
      </c>
      <c r="C99" s="9">
        <v>20</v>
      </c>
      <c r="D99" s="50" t="s">
        <v>80</v>
      </c>
      <c r="E99" s="96" t="str">
        <f>IF(C88&lt;C99,CONCATENATE("No, by ",C88-C99),CONCATENATE("Yes, by +",C88-C99))</f>
        <v>No, by -20</v>
      </c>
      <c r="F99" s="41"/>
    </row>
    <row r="100" spans="1:6" ht="18.75" x14ac:dyDescent="0.3">
      <c r="A100" s="40"/>
      <c r="B100" s="48" t="s">
        <v>81</v>
      </c>
      <c r="C100" s="9">
        <v>150</v>
      </c>
      <c r="D100" s="50" t="s">
        <v>80</v>
      </c>
      <c r="E100" s="92" t="str">
        <f>IF(C97&lt;C100,CONCATENATE("No, by ",C97-C100),CONCATENATE("Yes, by +",C97- C100))</f>
        <v>No, by -150</v>
      </c>
      <c r="F100" s="41"/>
    </row>
    <row r="101" spans="1:6" x14ac:dyDescent="0.25">
      <c r="A101" s="40"/>
      <c r="B101" s="9"/>
      <c r="C101" s="11"/>
      <c r="D101" s="11"/>
      <c r="E101" s="11"/>
      <c r="F101" s="41"/>
    </row>
    <row r="102" spans="1:6" x14ac:dyDescent="0.25">
      <c r="A102" s="40"/>
      <c r="B102" s="10"/>
      <c r="C102" s="10"/>
      <c r="D102" s="10"/>
      <c r="E102" s="10"/>
      <c r="F102" s="41"/>
    </row>
    <row r="103" spans="1:6" ht="20.100000000000001" customHeight="1" x14ac:dyDescent="0.25">
      <c r="A103" s="79" t="s">
        <v>82</v>
      </c>
      <c r="B103" s="78"/>
      <c r="C103" s="10"/>
      <c r="D103" s="10"/>
      <c r="E103" s="10"/>
      <c r="F103" s="41"/>
    </row>
    <row r="104" spans="1:6" ht="20.100000000000001" customHeight="1" x14ac:dyDescent="0.25">
      <c r="A104" s="79" t="s">
        <v>83</v>
      </c>
      <c r="B104" s="78"/>
      <c r="C104" s="10"/>
      <c r="D104" s="10"/>
      <c r="E104" s="10"/>
      <c r="F104" s="41"/>
    </row>
    <row r="105" spans="1:6" ht="20.100000000000001" customHeight="1" x14ac:dyDescent="0.25">
      <c r="A105" s="79" t="s">
        <v>84</v>
      </c>
      <c r="B105" s="78"/>
      <c r="C105" s="10"/>
      <c r="D105" s="10"/>
      <c r="E105" s="10"/>
      <c r="F105" s="41"/>
    </row>
    <row r="106" spans="1:6" ht="20.100000000000001" customHeight="1" x14ac:dyDescent="0.25">
      <c r="A106" s="79" t="s">
        <v>85</v>
      </c>
      <c r="B106" s="78"/>
      <c r="C106" s="29" t="s">
        <v>222</v>
      </c>
      <c r="D106" s="10"/>
      <c r="E106" s="10"/>
      <c r="F106" s="41"/>
    </row>
    <row r="107" spans="1:6" ht="18.95" customHeight="1" x14ac:dyDescent="0.25">
      <c r="A107" s="79" t="s">
        <v>86</v>
      </c>
      <c r="B107" s="77"/>
      <c r="C107" s="10"/>
      <c r="D107" s="10"/>
      <c r="E107" s="10"/>
      <c r="F107" s="41"/>
    </row>
    <row r="108" spans="1:6" x14ac:dyDescent="0.25">
      <c r="A108" s="80"/>
      <c r="C108" s="10"/>
      <c r="D108" s="10"/>
      <c r="E108" s="10"/>
      <c r="F108" s="41"/>
    </row>
    <row r="109" spans="1:6" x14ac:dyDescent="0.25">
      <c r="A109" s="81"/>
      <c r="B109" s="69" t="s">
        <v>87</v>
      </c>
      <c r="C109" s="10"/>
      <c r="D109" s="10"/>
      <c r="E109" s="10"/>
      <c r="F109" s="41"/>
    </row>
    <row r="110" spans="1:6" ht="94.5" x14ac:dyDescent="0.25">
      <c r="A110" s="79"/>
      <c r="B110" s="70" t="s">
        <v>221</v>
      </c>
      <c r="C110" s="10"/>
      <c r="D110" s="10"/>
      <c r="E110" s="10"/>
      <c r="F110" s="41"/>
    </row>
    <row r="111" spans="1:6" ht="94.5" x14ac:dyDescent="0.25">
      <c r="A111" s="81"/>
      <c r="B111" s="70" t="s">
        <v>193</v>
      </c>
      <c r="C111" s="10"/>
      <c r="D111" s="10"/>
      <c r="E111" s="10"/>
      <c r="F111" s="41"/>
    </row>
    <row r="112" spans="1:6" ht="63" x14ac:dyDescent="0.25">
      <c r="A112" s="81"/>
      <c r="B112" s="70" t="s">
        <v>194</v>
      </c>
      <c r="C112" s="10"/>
      <c r="D112" s="10"/>
      <c r="E112" s="10"/>
      <c r="F112" s="41"/>
    </row>
    <row r="113" spans="1:6" x14ac:dyDescent="0.25">
      <c r="A113" s="81"/>
      <c r="B113" s="42"/>
      <c r="C113" s="10"/>
      <c r="D113" s="10"/>
      <c r="E113" s="10"/>
      <c r="F113" s="41"/>
    </row>
    <row r="114" spans="1:6" ht="20.100000000000001" customHeight="1" x14ac:dyDescent="0.25">
      <c r="A114" s="82" t="s">
        <v>88</v>
      </c>
      <c r="B114" s="119"/>
      <c r="C114" s="10"/>
      <c r="D114" s="10"/>
      <c r="E114" s="10"/>
      <c r="F114" s="41"/>
    </row>
    <row r="115" spans="1:6" ht="20.100000000000001" customHeight="1" x14ac:dyDescent="0.25">
      <c r="A115" s="82" t="s">
        <v>89</v>
      </c>
      <c r="B115" s="119"/>
      <c r="C115" s="10"/>
      <c r="D115" s="10"/>
      <c r="E115" s="111" t="s">
        <v>236</v>
      </c>
      <c r="F115" s="41"/>
    </row>
    <row r="116" spans="1:6" x14ac:dyDescent="0.25">
      <c r="A116" s="43"/>
      <c r="B116" s="44"/>
      <c r="C116" s="44"/>
      <c r="D116" s="44"/>
      <c r="E116" s="44"/>
      <c r="F116" s="45"/>
    </row>
  </sheetData>
  <phoneticPr fontId="19" type="noConversion"/>
  <dataValidations count="1">
    <dataValidation type="whole" errorStyle="warning" allowBlank="1" showInputMessage="1" showErrorMessage="1" error="4-digit YEAR only." sqref="C11" xr:uid="{00000000-0002-0000-0200-000000000000}">
      <formula1>1999</formula1>
      <formula2>2099</formula2>
    </dataValidation>
  </dataValidations>
  <pageMargins left="0.75" right="0.75" top="1" bottom="1" header="0.5" footer="0.5"/>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C7F9E22971AD46B1BD0F260F5AA2C2" ma:contentTypeVersion="12" ma:contentTypeDescription="Create a new document." ma:contentTypeScope="" ma:versionID="36e5f9b3707894c7d4d27c5d067011de">
  <xsd:schema xmlns:xsd="http://www.w3.org/2001/XMLSchema" xmlns:xs="http://www.w3.org/2001/XMLSchema" xmlns:p="http://schemas.microsoft.com/office/2006/metadata/properties" xmlns:ns2="59a05ece-0db9-47b4-bf14-2e3be583de2d" xmlns:ns3="f7416352-3b93-44f9-becd-5f25a62c16e0" targetNamespace="http://schemas.microsoft.com/office/2006/metadata/properties" ma:root="true" ma:fieldsID="5bff14a80968b0b1b0745afb52ddd7b3" ns2:_="" ns3:_="">
    <xsd:import namespace="59a05ece-0db9-47b4-bf14-2e3be583de2d"/>
    <xsd:import namespace="f7416352-3b93-44f9-becd-5f25a62c16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a05ece-0db9-47b4-bf14-2e3be583de2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7416352-3b93-44f9-becd-5f25a62c16e0"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4A267B-6BE8-4F4C-942A-31540FB588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a05ece-0db9-47b4-bf14-2e3be583de2d"/>
    <ds:schemaRef ds:uri="f7416352-3b93-44f9-becd-5f25a62c16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448C58-FB1B-4E22-8BDF-463D7CED553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3A6B44D-6CC7-4DAE-9870-9E37ACED75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INPUT</vt:lpstr>
      <vt:lpstr>CATEGORIES</vt:lpstr>
      <vt:lpstr>SUMMARY</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Goldsworthy</dc:creator>
  <cp:lastModifiedBy>Alexandra Blair</cp:lastModifiedBy>
  <cp:lastPrinted>2015-02-14T16:47:22Z</cp:lastPrinted>
  <dcterms:created xsi:type="dcterms:W3CDTF">2014-06-21T18:04:31Z</dcterms:created>
  <dcterms:modified xsi:type="dcterms:W3CDTF">2021-05-26T17:54:29Z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0x0101008EC7F9E22971AD46B1BD0F260F5AA2C2</vt:lpwstr>
  </property>
</Properties>
</file>